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601" activeTab="1"/>
  </bookViews>
  <sheets>
    <sheet name="Letter" sheetId="1" r:id="rId1"/>
    <sheet name="par1" sheetId="2" r:id="rId2"/>
    <sheet name="par2" sheetId="3" r:id="rId3"/>
    <sheet name="par3 " sheetId="4" r:id="rId4"/>
    <sheet name="input table for each parish" sheetId="5" state="hidden" r:id="rId5"/>
  </sheets>
  <externalReferences>
    <externalReference r:id="rId8"/>
  </externalReferences>
  <definedNames>
    <definedName name="_xlnm.Print_Area" localSheetId="0">'Letter'!$D$2:$L$125</definedName>
    <definedName name="_xlnm.Print_Area" localSheetId="1">'par1'!$A$1:$M$86</definedName>
    <definedName name="_xlnm.Print_Area" localSheetId="2">'par2'!$A$1:$N$44</definedName>
  </definedNames>
  <calcPr fullCalcOnLoad="1"/>
</workbook>
</file>

<file path=xl/comments5.xml><?xml version="1.0" encoding="utf-8"?>
<comments xmlns="http://schemas.openxmlformats.org/spreadsheetml/2006/main">
  <authors>
    <author>Leverton Fiona</author>
  </authors>
  <commentList>
    <comment ref="C29" authorId="0">
      <text>
        <r>
          <rPr>
            <b/>
            <sz val="9"/>
            <rFont val="Tahoma"/>
            <family val="2"/>
          </rPr>
          <t>Leverton Fiona:</t>
        </r>
        <r>
          <rPr>
            <sz val="9"/>
            <rFont val="Tahoma"/>
            <family val="2"/>
          </rPr>
          <t xml:space="preserve">
changed clerk per e-mail 21/11/16
</t>
        </r>
      </text>
    </comment>
  </commentList>
</comments>
</file>

<file path=xl/sharedStrings.xml><?xml version="1.0" encoding="utf-8"?>
<sst xmlns="http://schemas.openxmlformats.org/spreadsheetml/2006/main" count="505" uniqueCount="362">
  <si>
    <t>Parish Name</t>
  </si>
  <si>
    <t>Contact name</t>
  </si>
  <si>
    <t>Tax Base</t>
  </si>
  <si>
    <t>Ailsworth</t>
  </si>
  <si>
    <t>Barnack</t>
  </si>
  <si>
    <t>Bretton</t>
  </si>
  <si>
    <t>Deeping Gate</t>
  </si>
  <si>
    <t>Etton</t>
  </si>
  <si>
    <t>Eye</t>
  </si>
  <si>
    <t>Glinton</t>
  </si>
  <si>
    <t>Helpston</t>
  </si>
  <si>
    <t>Marholm</t>
  </si>
  <si>
    <t>Northborough</t>
  </si>
  <si>
    <t>Orton Longueville</t>
  </si>
  <si>
    <t>Orton Waterville</t>
  </si>
  <si>
    <t>Peakirk</t>
  </si>
  <si>
    <t>Southorpe</t>
  </si>
  <si>
    <t>St Martins Without</t>
  </si>
  <si>
    <t>Sutton</t>
  </si>
  <si>
    <t>Thorney</t>
  </si>
  <si>
    <t>Thornhaugh</t>
  </si>
  <si>
    <t>Ufford</t>
  </si>
  <si>
    <t>Upton</t>
  </si>
  <si>
    <t>Wansford</t>
  </si>
  <si>
    <t>Wittering</t>
  </si>
  <si>
    <t>Wothorpe</t>
  </si>
  <si>
    <t>Contact address 1</t>
  </si>
  <si>
    <t xml:space="preserve">Contact address 2 </t>
  </si>
  <si>
    <t>Contact address 3</t>
  </si>
  <si>
    <t>Postcode</t>
  </si>
  <si>
    <t>Maxey</t>
  </si>
  <si>
    <t>9 Laurel Drive</t>
  </si>
  <si>
    <t>PE9 3BX</t>
  </si>
  <si>
    <t xml:space="preserve">Thorney  </t>
  </si>
  <si>
    <t>This is not applicable to your Parish.</t>
  </si>
  <si>
    <t xml:space="preserve">Telephone: </t>
  </si>
  <si>
    <t>Our Ref:</t>
  </si>
  <si>
    <t>Your Ref:</t>
  </si>
  <si>
    <t>(ii)</t>
  </si>
  <si>
    <t>(iv)</t>
  </si>
  <si>
    <t xml:space="preserve"> precept form                </t>
  </si>
  <si>
    <t>(Form PAR1)</t>
  </si>
  <si>
    <t xml:space="preserve"> burial grounds   </t>
  </si>
  <si>
    <t>(Form PAR2)</t>
  </si>
  <si>
    <t xml:space="preserve"> recreation grounds     </t>
  </si>
  <si>
    <t>(Form PAR3)</t>
  </si>
  <si>
    <t>Precept Amount</t>
  </si>
  <si>
    <t>Precept payments to Parishes will be made on the following basis:-</t>
  </si>
  <si>
    <t>First Polling Station</t>
  </si>
  <si>
    <t>Each Additional Polling Station</t>
  </si>
  <si>
    <t>Yours sincerely</t>
  </si>
  <si>
    <t>Dear</t>
  </si>
  <si>
    <t>Maintenance</t>
  </si>
  <si>
    <t>3.  Parish Councils’ Election Expenses</t>
  </si>
  <si>
    <t>4.   Maintenance of Parish Recreation Grounds</t>
  </si>
  <si>
    <t>Barnack Ward Councillor:</t>
  </si>
  <si>
    <t>Newborough Ward Councillor:</t>
  </si>
  <si>
    <t>Northborough Ward Councillor:</t>
  </si>
  <si>
    <t>Cllr Over</t>
  </si>
  <si>
    <t>North Bretton and South Bretton Ward Councillors:</t>
  </si>
  <si>
    <t>Hampton</t>
  </si>
  <si>
    <t xml:space="preserve"> </t>
  </si>
  <si>
    <t>FORM PAR3</t>
  </si>
  <si>
    <t>PETERBOROUGH CITY COUNCIL</t>
  </si>
  <si>
    <t>APPLICATION FOR FINANCIAL ASSISTANCE TOWARDS THE COST OF</t>
  </si>
  <si>
    <t>REVENUE</t>
  </si>
  <si>
    <t>£</t>
  </si>
  <si>
    <t xml:space="preserve">     Expenditure</t>
  </si>
  <si>
    <t>Ground Maintenance i.e. grass cutting</t>
  </si>
  <si>
    <t>and other landscape works</t>
  </si>
  <si>
    <t>Wages</t>
  </si>
  <si>
    <t>Gross Revenue Expenditure</t>
  </si>
  <si>
    <t>Financial Assistance claimed at 100%</t>
  </si>
  <si>
    <t>FORM PAR2</t>
  </si>
  <si>
    <t>CAPITAL</t>
  </si>
  <si>
    <t>Land Purchase</t>
  </si>
  <si>
    <t>Administration</t>
  </si>
  <si>
    <t>Layout Costs</t>
  </si>
  <si>
    <t>Debt Charges</t>
  </si>
  <si>
    <t>Improvements</t>
  </si>
  <si>
    <t>Contribution(s) to other bodies</t>
  </si>
  <si>
    <t>Equipment/Machinery</t>
  </si>
  <si>
    <t>(e.g. Parochial Church Council)</t>
  </si>
  <si>
    <t>Other (please specify)</t>
  </si>
  <si>
    <t>Gross Capital Expenditure</t>
  </si>
  <si>
    <t xml:space="preserve">     Income</t>
  </si>
  <si>
    <t>Fees and Charges</t>
  </si>
  <si>
    <t xml:space="preserve">     Net Revenue Expenditure</t>
  </si>
  <si>
    <t>Net Revenue Expenditure</t>
  </si>
  <si>
    <t>Net Capital Expenditure</t>
  </si>
  <si>
    <t>Total Net Expenditure</t>
  </si>
  <si>
    <t>Financial Assistance Claimed at 75%</t>
  </si>
  <si>
    <t>NOTE</t>
  </si>
  <si>
    <t>(1) This form must be completed if your Parish Council is claiming assistance towards the cost of burial grounds</t>
  </si>
  <si>
    <t>(2) If your Council makes burial contributions to another organisation, please specify the organisation</t>
  </si>
  <si>
    <t>FORM PAR1</t>
  </si>
  <si>
    <t>(1) NET  EXPENDITURE ON BURIAL GROUNDS (100%)</t>
  </si>
  <si>
    <t>(2) NET EXPENDITURE OF MAINTENANCE ON PARISH RECREATION GROUNDS</t>
  </si>
  <si>
    <t>(5) Less: ITEMS TO BE TREATED AS CITY COUNCIL GENERAL EXPENSES</t>
  </si>
  <si>
    <t>(A)   Debt Charges (on debt incurred by the parish council prior to 1.04.91)</t>
  </si>
  <si>
    <t>The Charging Authority (Peterborough City Council) is hereby directed to pay the sum of:</t>
  </si>
  <si>
    <t>Peterborough City Council</t>
  </si>
  <si>
    <t>Bridge Street</t>
  </si>
  <si>
    <t xml:space="preserve">Peterborough </t>
  </si>
  <si>
    <t>PE1 1HG</t>
  </si>
  <si>
    <r>
      <t xml:space="preserve">Signed  </t>
    </r>
    <r>
      <rPr>
        <u val="single"/>
        <sz val="9"/>
        <rFont val="Arial"/>
        <family val="2"/>
      </rPr>
      <t xml:space="preserve">                                                            </t>
    </r>
    <r>
      <rPr>
        <sz val="9"/>
        <color indexed="9"/>
        <rFont val="Arial"/>
        <family val="2"/>
      </rPr>
      <t>.</t>
    </r>
  </si>
  <si>
    <r>
      <t xml:space="preserve">Designation </t>
    </r>
    <r>
      <rPr>
        <u val="single"/>
        <sz val="9"/>
        <rFont val="Arial"/>
        <family val="2"/>
      </rPr>
      <t xml:space="preserve">                                                            </t>
    </r>
    <r>
      <rPr>
        <sz val="9"/>
        <rFont val="Arial"/>
        <family val="2"/>
      </rPr>
      <t xml:space="preserve"> </t>
    </r>
    <r>
      <rPr>
        <sz val="9"/>
        <color indexed="9"/>
        <rFont val="Arial"/>
        <family val="2"/>
      </rPr>
      <t>.</t>
    </r>
  </si>
  <si>
    <r>
      <t xml:space="preserve">Date  </t>
    </r>
    <r>
      <rPr>
        <u val="single"/>
        <sz val="9"/>
        <rFont val="Arial"/>
        <family val="2"/>
      </rPr>
      <t xml:space="preserve">                                                            </t>
    </r>
    <r>
      <rPr>
        <sz val="9"/>
        <color indexed="9"/>
        <rFont val="Arial"/>
        <family val="2"/>
      </rPr>
      <t>.</t>
    </r>
  </si>
  <si>
    <t>1.   Parish Council Precepts</t>
  </si>
  <si>
    <t xml:space="preserve">The net precepts notified by Parish Councils (i.e. after crediting the financial assistance from the </t>
  </si>
  <si>
    <t>Contested Elections (Parish Councils Only)</t>
  </si>
  <si>
    <t>(a)</t>
  </si>
  <si>
    <t>(b)</t>
  </si>
  <si>
    <t xml:space="preserve">Capital expenditure on Burial Grounds will be reimbursed at the rate of 75%, on production of </t>
  </si>
  <si>
    <t>copies of paid invoices.</t>
  </si>
  <si>
    <t>(c)</t>
  </si>
  <si>
    <t>Please ask for:</t>
  </si>
  <si>
    <t>Grounds Maintenance</t>
  </si>
  <si>
    <t>ref</t>
  </si>
  <si>
    <t>Charge to be based on actual cost</t>
  </si>
  <si>
    <t>Uncontested Elections</t>
  </si>
  <si>
    <t>to Wittering Parish Council to off-set any loss resulting from US/UK Service personnel within the parish not being included on the Electoral Register.  This amount is being separately advised to Wittering,</t>
  </si>
  <si>
    <t>NAME OF PARISH</t>
  </si>
  <si>
    <t>Fiona Leverton</t>
  </si>
  <si>
    <t>NB All figures to be shown NET of Value Added Tax, where VAT can be recovered.</t>
  </si>
  <si>
    <t>9 Lingwood Park</t>
  </si>
  <si>
    <t>Longthorpe</t>
  </si>
  <si>
    <t>PE3 6RX</t>
  </si>
  <si>
    <t>8 The Park, St Pegas Road</t>
  </si>
  <si>
    <t>PE6 7NG</t>
  </si>
  <si>
    <t>Currently your Parish Council undertakes the maintenance of your parish recreation ground, and to claim financial assistance please fill in Form PAR3.</t>
  </si>
  <si>
    <t>PETERBOROUGH</t>
  </si>
  <si>
    <t>If your Parish expects to have Parish Council elections during the coming financial year you will need to include the relevant cost when calculating the precept.</t>
  </si>
  <si>
    <t>3.2 c</t>
  </si>
  <si>
    <t>3.2 a</t>
  </si>
  <si>
    <t>3.2 b</t>
  </si>
  <si>
    <t>LOCAL GOVERNMENT FINANCE ACT (SECTION 41 AND 50). PRECEPT UPON THE CHARGING AUTHORITY</t>
  </si>
  <si>
    <r>
      <t xml:space="preserve">Precept issued by  </t>
    </r>
    <r>
      <rPr>
        <b/>
        <u val="single"/>
        <sz val="11"/>
        <rFont val="Arial"/>
        <family val="2"/>
      </rPr>
      <t xml:space="preserve">                                              </t>
    </r>
    <r>
      <rPr>
        <b/>
        <sz val="11"/>
        <rFont val="Arial"/>
        <family val="2"/>
      </rPr>
      <t xml:space="preserve">  </t>
    </r>
  </si>
  <si>
    <r>
      <t xml:space="preserve">(3) OTHER NET PARISH EXPENSES </t>
    </r>
    <r>
      <rPr>
        <b/>
        <sz val="11"/>
        <rFont val="Arial"/>
        <family val="2"/>
      </rPr>
      <t>(net of any contribution FROM reserves)</t>
    </r>
  </si>
  <si>
    <t xml:space="preserve">    </t>
  </si>
  <si>
    <t xml:space="preserve">(amount in words of the GROSS PARISH PRECEPT) to the above Parish Council in respect of its expenses on the items set out  </t>
  </si>
  <si>
    <t>in Section 50 of the Act</t>
  </si>
  <si>
    <r>
      <t xml:space="preserve">The </t>
    </r>
    <r>
      <rPr>
        <b/>
        <sz val="11"/>
        <rFont val="Arial"/>
        <family val="2"/>
      </rPr>
      <t>City Council’s own expenditure</t>
    </r>
    <r>
      <rPr>
        <sz val="11"/>
        <rFont val="Arial"/>
        <family val="2"/>
      </rPr>
      <t xml:space="preserve"> will be charged across the whole of its area (as in previous years);</t>
    </r>
  </si>
  <si>
    <r>
      <t xml:space="preserve">In respect of </t>
    </r>
    <r>
      <rPr>
        <b/>
        <sz val="11"/>
        <rFont val="Arial"/>
        <family val="2"/>
      </rPr>
      <t>Parish Council expenditure</t>
    </r>
    <r>
      <rPr>
        <sz val="11"/>
        <rFont val="Arial"/>
        <family val="2"/>
      </rPr>
      <t xml:space="preserve"> the City Council will make assistance available:</t>
    </r>
  </si>
  <si>
    <t>2.   Precept Payments to Parishes</t>
  </si>
  <si>
    <t>Contested Elections (on same day* as City Elections for the relevant ward)</t>
  </si>
  <si>
    <t>Total A</t>
  </si>
  <si>
    <t>Total B</t>
  </si>
  <si>
    <t>copy Total A</t>
  </si>
  <si>
    <t xml:space="preserve">A + B </t>
  </si>
  <si>
    <t>SIGNED</t>
  </si>
  <si>
    <t>DATE</t>
  </si>
  <si>
    <t>Expenditure</t>
  </si>
  <si>
    <t>Who?</t>
  </si>
  <si>
    <t xml:space="preserve">STAMFORD </t>
  </si>
  <si>
    <t>STAMFORD</t>
  </si>
  <si>
    <t>work, currently Castor, Glinton, Northborough, Orton Longueville and Orton Waterville, please</t>
  </si>
  <si>
    <t>Glinton &amp; Wittering Ward Councillor:</t>
  </si>
  <si>
    <t>10 Thornton Close</t>
  </si>
  <si>
    <t>PE4 7UH</t>
  </si>
  <si>
    <t>Eye Parish Council</t>
  </si>
  <si>
    <t>Leeds Hall, High Street, Eye</t>
  </si>
  <si>
    <t>PE6 OQT</t>
  </si>
  <si>
    <t xml:space="preserve">Thorney </t>
  </si>
  <si>
    <t>PE6 7UP</t>
  </si>
  <si>
    <t>16 High Street</t>
  </si>
  <si>
    <t>PE6 9EE</t>
  </si>
  <si>
    <t>Peterborough</t>
  </si>
  <si>
    <t>Cllr Holdich, Cllr Lamb</t>
  </si>
  <si>
    <t>Cllr Harrington</t>
  </si>
  <si>
    <t>7 Fairfax Way</t>
  </si>
  <si>
    <t>PE6 9AB</t>
  </si>
  <si>
    <t>Cllr Hiller</t>
  </si>
  <si>
    <t>Senior Accountant</t>
  </si>
  <si>
    <t>Mr B Champness</t>
  </si>
  <si>
    <t>15 Station Road</t>
  </si>
  <si>
    <t>Nassington</t>
  </si>
  <si>
    <t>PE8 6QB</t>
  </si>
  <si>
    <t>Mrs B Stanojevic</t>
  </si>
  <si>
    <t>Mr D Talbot</t>
  </si>
  <si>
    <t>Mr A Hovell</t>
  </si>
  <si>
    <t xml:space="preserve">Mrs C Hunt </t>
  </si>
  <si>
    <t>Mrs Wendy Gray</t>
  </si>
  <si>
    <t>PE9 3LA</t>
  </si>
  <si>
    <t>Eye &amp; Thorney Ward Councillors:</t>
  </si>
  <si>
    <t>CITY(non parished)</t>
  </si>
  <si>
    <t>to cover the charges on loan debt incurred prior to 31st March 1991.</t>
  </si>
  <si>
    <t>you can send an e-mail to fiona.leverton@peterborough.gov.uk</t>
  </si>
  <si>
    <t>01733 384656</t>
  </si>
  <si>
    <t xml:space="preserve">Should you, or your Parish Council, have any queries about any aspect of this letter, do not hesitate to contact me by writing to the above address, or please telephone me on 01733 384656. Alternatively, </t>
  </si>
  <si>
    <t>Unit 2 &amp; 3 Pyramid Centre</t>
  </si>
  <si>
    <t>PE3 8NY</t>
  </si>
  <si>
    <t>Mrs Sarah Rodger</t>
  </si>
  <si>
    <t>Mrs Daphne Williams</t>
  </si>
  <si>
    <t>6 Hillside Gardens</t>
  </si>
  <si>
    <t>PE8 6DX</t>
  </si>
  <si>
    <t>Cllr North, Cllr Scott, Cllr Seaton</t>
  </si>
  <si>
    <t>1st floor Town Hall</t>
  </si>
  <si>
    <t>01733 384585</t>
  </si>
  <si>
    <t>1st Floor, Town Hall</t>
  </si>
  <si>
    <t>Mrs S Hudspeth</t>
  </si>
  <si>
    <t>Jenny Rice</t>
  </si>
  <si>
    <t>3 Maffit Road</t>
  </si>
  <si>
    <t>PE5 7AG</t>
  </si>
  <si>
    <t>Mr A E Hovell</t>
  </si>
  <si>
    <t>Mrs A Hankins</t>
  </si>
  <si>
    <t>Mr D Lea</t>
  </si>
  <si>
    <t>Mr S Smith</t>
  </si>
  <si>
    <t>36 West Street</t>
  </si>
  <si>
    <t>PE6 7DX</t>
  </si>
  <si>
    <t>Mrs K Day</t>
  </si>
  <si>
    <t>Hampton Vale</t>
  </si>
  <si>
    <t>ailsworthcouncil@yahoo.co.uk</t>
  </si>
  <si>
    <t>bainton.ashton.clerk@live.co.uk</t>
  </si>
  <si>
    <t>brettonparishcouncil@btconnect.com</t>
  </si>
  <si>
    <t>clerk@castorparishcouncil.org</t>
  </si>
  <si>
    <t>clerkdgpc@gmail.com</t>
  </si>
  <si>
    <t>eyeparishcouncil@btinternet.com</t>
  </si>
  <si>
    <t>helpstonpc@hotmail.co.uk</t>
  </si>
  <si>
    <t>dicktalbot@hotmail.com</t>
  </si>
  <si>
    <t>newboroughpc@btinternet.com</t>
  </si>
  <si>
    <t>npc@mandalea.co.uk</t>
  </si>
  <si>
    <t>ortonpcl@aol.com</t>
  </si>
  <si>
    <t>peakirkparishcouncil@hotmail.co.uk</t>
  </si>
  <si>
    <t>southorpeclerk@hotmail.co.uk</t>
  </si>
  <si>
    <t>deirdre.mccumiskey@tesco.net</t>
  </si>
  <si>
    <t>uffordparishclerk@live.co.uk</t>
  </si>
  <si>
    <t>The Old Dairy Barn</t>
  </si>
  <si>
    <t>Cllr Stokes, Cllr Allen &amp; Cllr Elsey</t>
  </si>
  <si>
    <t>Copies of the following forms are attached for your attention:</t>
  </si>
  <si>
    <t>Newborough &amp; Borough Fen</t>
  </si>
  <si>
    <t>Emma Tajer</t>
  </si>
  <si>
    <t>ettonpc@gmail.com</t>
  </si>
  <si>
    <t>clerk@glintonparishcouncil.org.uk</t>
  </si>
  <si>
    <t>Mrs A Brown</t>
  </si>
  <si>
    <t>46 Oakdale Avenue</t>
  </si>
  <si>
    <t>Stanground</t>
  </si>
  <si>
    <t>PE2 8TA</t>
  </si>
  <si>
    <t>clerk@ortonwatervilleparishcouncil.org.uk</t>
  </si>
  <si>
    <t>clerk@thornhaughparishcouncil.co.uk</t>
  </si>
  <si>
    <t>Mrs D McCumiskey - Clerk to the Parish Council</t>
  </si>
  <si>
    <t>Orton with Hampton Ward Councillor:</t>
  </si>
  <si>
    <t xml:space="preserve">Orton Longueville Ward Councillors </t>
  </si>
  <si>
    <t>Orton Waterville Ward Councillors:</t>
  </si>
  <si>
    <t>Cllr Goodwin, Cllr Casey, Cllr Forbes</t>
  </si>
  <si>
    <t>to cover 75% of approved capital and revenue expenditure on Parish Council Burial Grounds.</t>
  </si>
  <si>
    <t>to cover 100% of approved revenue expenditure on maintenance of Parish Recreational Grounds.</t>
  </si>
  <si>
    <t>The precept fixed by your Council should be stated as a total amount, and this will be converted into an amount per Band D Parish charge by my staff, but for your information an indication has been included on the precept form (PAR1)</t>
  </si>
  <si>
    <t>barnackparishcouncil@outlook.com</t>
  </si>
  <si>
    <t>Mrs G Haythornthwaite</t>
  </si>
  <si>
    <t>Marholm Farmhouse, Woodcroft Road</t>
  </si>
  <si>
    <t>PE6 7HU</t>
  </si>
  <si>
    <t>parishcouncil@marholmvillage.co.uk</t>
  </si>
  <si>
    <t>thorneypc@btinternet.com</t>
  </si>
  <si>
    <t>wendy7wansford@gmail.com</t>
  </si>
  <si>
    <t>Please find enclosed form PAR1 (and also PAR2 and PAR3 where relevant) for you to complete showing the details</t>
  </si>
  <si>
    <t xml:space="preserve"> Net Parish Precept Equivalent Band D Charge based on Estimated Council Tax Base of:</t>
  </si>
  <si>
    <t>% Change</t>
  </si>
  <si>
    <t xml:space="preserve">The City Council accepts that the circumstances might arise where a Parish Council might find itself with significantly larger election expenses than it had budgeted for. To allow for that eventuality, the Council has now given me discretion to </t>
  </si>
  <si>
    <t xml:space="preserve">defer recovery of such expenses to the following financial year, in cases where a Parish Council would otherwise face financial difficulty.   </t>
  </si>
  <si>
    <t>FURTHER INFORMATION</t>
  </si>
  <si>
    <t>Band D Equivalent Council Tax:</t>
  </si>
  <si>
    <t>Reserves (Please Complete)</t>
  </si>
  <si>
    <t>Cllr Brown, Cllr Sanders</t>
  </si>
  <si>
    <t>Cllr Herdman, Cllr Martin, Cllr Sylvester</t>
  </si>
  <si>
    <t>Mr J Haste</t>
  </si>
  <si>
    <t>5 St Benedicts Close</t>
  </si>
  <si>
    <t>PE6 7JJ</t>
  </si>
  <si>
    <t>Fax:</t>
  </si>
  <si>
    <t>For Parish Councils who make payments to Amey for grounds maintenance</t>
  </si>
  <si>
    <t>(Please include the agreed figure in the submission you make. See form PAR3);</t>
  </si>
  <si>
    <t xml:space="preserve"> to ensure that the information can be contained in the Council Tax setting report.</t>
  </si>
  <si>
    <t>Payments to Amey for Grounds Maintenance</t>
  </si>
  <si>
    <t>01780 740511</t>
  </si>
  <si>
    <t>01780 783678</t>
  </si>
  <si>
    <t>01733 253397</t>
  </si>
  <si>
    <t>01733 264610</t>
  </si>
  <si>
    <t>01733 572245</t>
  </si>
  <si>
    <t>Telephone Number</t>
  </si>
  <si>
    <t>Bainton &amp; Ashton</t>
  </si>
  <si>
    <t xml:space="preserve">Castor </t>
  </si>
  <si>
    <t>Financial Services</t>
  </si>
  <si>
    <t xml:space="preserve">(i) </t>
  </si>
  <si>
    <t>(iii)</t>
  </si>
  <si>
    <t>Mrs Catherine Franks</t>
  </si>
  <si>
    <t>01780 765984</t>
  </si>
  <si>
    <t xml:space="preserve">(B)   75% of expenditure on parish burial grounds (from FORM PAR 2) </t>
  </si>
  <si>
    <t>(C)   100% of expenditure on maintenance of parish maintenance</t>
  </si>
  <si>
    <t>(D)   Provision for UK and US Forces (Wittering only)</t>
  </si>
  <si>
    <t>TOTAL (5)(A) TO (5)(D)</t>
  </si>
  <si>
    <t>Estimated Balance of reserves as 31.03.17</t>
  </si>
  <si>
    <t>City Council) will be charged to the individual parishes concerned; if this calculation exceeds £140,000 an</t>
  </si>
  <si>
    <t xml:space="preserve">additional breakdown, to inform residents, of how the money is to be spent will be required.   </t>
  </si>
  <si>
    <t>This information will be contained in the same posting as the Council Tax bills for Peterborough City Council.</t>
  </si>
  <si>
    <t>48 Bath Road</t>
  </si>
  <si>
    <t>PE6 7PY</t>
  </si>
  <si>
    <t>13 Dovecote</t>
  </si>
  <si>
    <t>Rippingale</t>
  </si>
  <si>
    <t>BOURNE</t>
  </si>
  <si>
    <t>PE10 0SY</t>
  </si>
  <si>
    <t>Mrs Rena Russell</t>
  </si>
  <si>
    <t>The Close, First Drift</t>
  </si>
  <si>
    <t>wothorpeparishcouncil@gmail.com</t>
  </si>
  <si>
    <t>01733 380725</t>
  </si>
  <si>
    <t>01733 263 019</t>
  </si>
  <si>
    <t>01780 782920</t>
  </si>
  <si>
    <t>01778 343735</t>
  </si>
  <si>
    <t>01733 222037</t>
  </si>
  <si>
    <t>01733 306160</t>
  </si>
  <si>
    <t>01733 252903</t>
  </si>
  <si>
    <t>01733 262122</t>
  </si>
  <si>
    <t>01778 342581</t>
  </si>
  <si>
    <t>01733 270739</t>
  </si>
  <si>
    <t>01733 346483</t>
  </si>
  <si>
    <t>01780 782668 / 763051</t>
  </si>
  <si>
    <t>01778 441312</t>
  </si>
  <si>
    <t>01780 782688</t>
  </si>
  <si>
    <t>Ufford Village Hall, Main Street</t>
  </si>
  <si>
    <t>PE9 3BH</t>
  </si>
  <si>
    <t>Bainton Reading Room, Barnack Road</t>
  </si>
  <si>
    <t>Bainton</t>
  </si>
  <si>
    <t>PE9 3AE</t>
  </si>
  <si>
    <t>clerk@hamptonpc.org.uk</t>
  </si>
  <si>
    <t>Hampton Vale Community Centre, 1 Stewartby Avenue</t>
  </si>
  <si>
    <t>PE7 8NJ</t>
  </si>
  <si>
    <t>DETAILS FOR PARISH PRECEPTS 2017-18</t>
  </si>
  <si>
    <t>2016/17 Band D</t>
  </si>
  <si>
    <t>fl/parishes/2017-18</t>
  </si>
  <si>
    <t>Parish Precepts 2017-18</t>
  </si>
  <si>
    <t>of your parish council's budget for 2017-18.</t>
  </si>
  <si>
    <t>The full position on assistance to Parish Councils for 2017-18 is set out below:</t>
  </si>
  <si>
    <t>contact the Amey Landscaping section to agree a schedule of works and cost for 2017-2018</t>
  </si>
  <si>
    <t xml:space="preserve">Your Council’s net precept will be charged to all domestic properties in your Parish as part of the Council Tax arrangement.  The Tax Base for each of the Parishes has been calculated for 2017-18 </t>
  </si>
  <si>
    <t>(subject to approval by the City Council) and the provisional figure for your Parish Council is:</t>
  </si>
  <si>
    <t>50% of the precepts will be paid by 30 April 2017 (or full precepts if less than £5,000 in total)</t>
  </si>
  <si>
    <t>The balance will be paid by 30 September 2017</t>
  </si>
  <si>
    <r>
      <t xml:space="preserve">The charges that will apply for the administration of Parish Council elections in  </t>
    </r>
    <r>
      <rPr>
        <b/>
        <sz val="11"/>
        <rFont val="Arial"/>
        <family val="2"/>
      </rPr>
      <t>2017/18</t>
    </r>
    <r>
      <rPr>
        <sz val="11"/>
        <rFont val="Arial"/>
        <family val="2"/>
      </rPr>
      <t xml:space="preserve">  were last reviewed at the City Council’s Cabinet meeting on 10th December 2001 and are detailed below.</t>
    </r>
  </si>
  <si>
    <t>Parish Council for the financial year beginning 1 April 2017</t>
  </si>
  <si>
    <t>(4) GROSS PARISH PRECEPT  2017/2018 - (1) PLUS (2) PLUS (3) ABOVE</t>
  </si>
  <si>
    <t>(6) NET PARISH PRECEPT 2017/2018 equals (4) minus (5) above</t>
  </si>
  <si>
    <t>(7) GROSS PARISH PRECEPT 2017/2018 equals (5) plus (6) above</t>
  </si>
  <si>
    <t>Payment Due April 2017</t>
  </si>
  <si>
    <t>Payment Due September 2017</t>
  </si>
  <si>
    <t xml:space="preserve"> Net Parish Precept Equivalent Band D Charge for 2016/17</t>
  </si>
  <si>
    <t>Less any reserves used to reduce 2017/2018 expenditure in (3) above</t>
  </si>
  <si>
    <t>Estimated Balance of reserves as 31.03.18</t>
  </si>
  <si>
    <t>PARISH BURIAL GROUNDS - BUDGET 2017-2018</t>
  </si>
  <si>
    <t>MAINTENANCE OF PARISH RECREATION GROUNDS - BUDGET 2017-18</t>
  </si>
  <si>
    <t>NAME OF PARISH:</t>
  </si>
  <si>
    <t>Income</t>
  </si>
  <si>
    <t xml:space="preserve"> Total A</t>
  </si>
  <si>
    <t xml:space="preserve"> Total B</t>
  </si>
  <si>
    <t xml:space="preserve">        recreation grounds (from FORM PAR 3)</t>
  </si>
  <si>
    <t>Susie Caney</t>
  </si>
  <si>
    <t>The Village Hall, School Road</t>
  </si>
  <si>
    <t>PE9 3DT</t>
  </si>
  <si>
    <t>Currently the maintenance of your parish recreation ground is undertaken by Amey working in partnership with Peterborough City Council. This amount, once agreed with the Landscaping Section (see para 1.3), should be included on form PAR3 under the heading '100% of expenditure on maintenance of parish recreation grounds'.  The City Council will continue to undertake the work and invoice you during the year.</t>
  </si>
  <si>
    <t>Please return one copy by Tuesday 24th January 2017</t>
  </si>
  <si>
    <r>
      <t xml:space="preserve">It would be appreciated if one copy of each could be returned to me </t>
    </r>
    <r>
      <rPr>
        <b/>
        <sz val="11"/>
        <rFont val="Arial"/>
        <family val="2"/>
      </rPr>
      <t>BY TUESDAY 24TH JANUARY 2017</t>
    </r>
  </si>
  <si>
    <t>FOUR THOUSAND, TWO HUNDRED AND TWENTY SIX POUNDS</t>
  </si>
  <si>
    <t>D P McCumiskey</t>
  </si>
  <si>
    <t xml:space="preserve">        Clerk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</si>
</sst>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0.000"/>
    <numFmt numFmtId="175" formatCode="_-&quot;£&quot;* #,##0.0_-;\-&quot;£&quot;* #,##0.0_-;_-&quot;£&quot;* &quot;-&quot;??_-;_-@_-"/>
    <numFmt numFmtId="176" formatCode="_-&quot;£&quot;* #,##0_-;\-&quot;£&quot;* #,##0_-;_-&quot;£&quot;* &quot;-&quot;??_-;_-@_-"/>
    <numFmt numFmtId="177" formatCode="mmmm\ d\,\ yyyy"/>
    <numFmt numFmtId="178" formatCode="d\-mmm\-yy"/>
    <numFmt numFmtId="179" formatCode="_-* #,##0.0_-;\-* #,##0.0_-;_-* &quot;-&quot;??_-;_-@_-"/>
    <numFmt numFmtId="180" formatCode="_-* #,##0_-;\-* #,##0_-;_-* &quot;-&quot;??_-;_-@_-"/>
    <numFmt numFmtId="181" formatCode="0.0%"/>
    <numFmt numFmtId="182" formatCode="&quot;£&quot;#,##0.0;\-&quot;£&quot;#,##0.0"/>
    <numFmt numFmtId="183" formatCode="&quot;£&quot;\ #,##0;\-&quot;£&quot;#,##0"/>
    <numFmt numFmtId="184" formatCode="&quot;£&quot;\ #,##0.0;\-&quot;£&quot;#,##0.0"/>
    <numFmt numFmtId="185" formatCode="&quot;£&quot;\ #,##0.00;\-&quot;£&quot;#,##0.00"/>
    <numFmt numFmtId="186" formatCode="&quot;£&quot;\ \ #,##0;\-&quot;£&quot;#,##0"/>
    <numFmt numFmtId="187" formatCode="#,##0.0"/>
    <numFmt numFmtId="188" formatCode="#,##0.000"/>
    <numFmt numFmtId="189" formatCode="#,##0.0000"/>
    <numFmt numFmtId="190" formatCode="[$-809]dd\ mmmm\ yyyy"/>
    <numFmt numFmtId="191" formatCode="[$-809]d\ mmmm\ yyyy;@"/>
    <numFmt numFmtId="192" formatCode="&quot;£&quot;\ \ #,##0.0;\-&quot;£&quot;#,##0.0"/>
    <numFmt numFmtId="193" formatCode="&quot;£&quot;\ \ #,##0.00;\-&quot;£&quot;#,##0.00"/>
    <numFmt numFmtId="194" formatCode="#,##0.00_ ;[Red]\(#,##0.00\);\-"/>
    <numFmt numFmtId="195" formatCode="#,##0_ ;[Red]\(#,##0\);\-"/>
    <numFmt numFmtId="196" formatCode="#,##0.00000"/>
    <numFmt numFmtId="197" formatCode="#,##0.000000"/>
    <numFmt numFmtId="198" formatCode="#,##0.0000000"/>
    <numFmt numFmtId="199" formatCode="#,##0.00_ ;\-#,##0.00\ "/>
    <numFmt numFmtId="200" formatCode="&quot;£&quot;\ \ 00000;\-&quot;£&quot;#,##0"/>
  </numFmts>
  <fonts count="65">
    <font>
      <sz val="10"/>
      <name val="Arial"/>
      <family val="0"/>
    </font>
    <font>
      <b/>
      <sz val="10"/>
      <name val="Arial"/>
      <family val="2"/>
    </font>
    <font>
      <sz val="11"/>
      <name val="Arial"/>
      <family val="2"/>
    </font>
    <font>
      <b/>
      <u val="single"/>
      <sz val="11"/>
      <name val="Arial"/>
      <family val="2"/>
    </font>
    <font>
      <b/>
      <sz val="11"/>
      <name val="Arial"/>
      <family val="2"/>
    </font>
    <font>
      <u val="single"/>
      <sz val="11"/>
      <name val="Arial"/>
      <family val="2"/>
    </font>
    <font>
      <sz val="9"/>
      <name val="Arial"/>
      <family val="2"/>
    </font>
    <font>
      <b/>
      <sz val="9"/>
      <name val="Arial"/>
      <family val="2"/>
    </font>
    <font>
      <b/>
      <u val="single"/>
      <sz val="9"/>
      <name val="Arial"/>
      <family val="2"/>
    </font>
    <font>
      <u val="single"/>
      <sz val="9"/>
      <name val="Arial"/>
      <family val="2"/>
    </font>
    <font>
      <sz val="9"/>
      <color indexed="9"/>
      <name val="Arial"/>
      <family val="2"/>
    </font>
    <font>
      <b/>
      <sz val="12"/>
      <name val="Arial"/>
      <family val="2"/>
    </font>
    <font>
      <b/>
      <sz val="13"/>
      <color indexed="9"/>
      <name val="Arial"/>
      <family val="2"/>
    </font>
    <font>
      <sz val="6.5"/>
      <name val="Arial"/>
      <family val="2"/>
    </font>
    <font>
      <sz val="8"/>
      <name val="Arial"/>
      <family val="2"/>
    </font>
    <font>
      <b/>
      <sz val="8"/>
      <name val="Arial"/>
      <family val="2"/>
    </font>
    <font>
      <b/>
      <sz val="11"/>
      <color indexed="9"/>
      <name val="Arial"/>
      <family val="2"/>
    </font>
    <font>
      <b/>
      <sz val="16"/>
      <color indexed="9"/>
      <name val="Arial"/>
      <family val="2"/>
    </font>
    <font>
      <b/>
      <u val="single"/>
      <sz val="12"/>
      <name val="Arial"/>
      <family val="2"/>
    </font>
    <font>
      <sz val="6.5"/>
      <color indexed="9"/>
      <name val="Arial"/>
      <family val="2"/>
    </font>
    <font>
      <b/>
      <sz val="18"/>
      <color indexed="9"/>
      <name val="Arial"/>
      <family val="2"/>
    </font>
    <font>
      <b/>
      <sz val="10"/>
      <color indexed="9"/>
      <name val="Arial"/>
      <family val="2"/>
    </font>
    <font>
      <u val="single"/>
      <sz val="10"/>
      <color indexed="12"/>
      <name val="Arial"/>
      <family val="2"/>
    </font>
    <font>
      <u val="single"/>
      <sz val="10"/>
      <color indexed="36"/>
      <name val="Arial"/>
      <family val="2"/>
    </font>
    <font>
      <sz val="11"/>
      <color indexed="10"/>
      <name val="Arial"/>
      <family val="2"/>
    </font>
    <font>
      <b/>
      <sz val="14"/>
      <color indexed="9"/>
      <name val="Arial"/>
      <family val="2"/>
    </font>
    <font>
      <b/>
      <i/>
      <sz val="11"/>
      <name val="Arial"/>
      <family val="2"/>
    </font>
    <font>
      <b/>
      <sz val="11"/>
      <color indexed="57"/>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color indexed="63"/>
      </right>
      <top style="thin"/>
      <bottom style="double"/>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3"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47"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0">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wrapText="1"/>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left" vertical="top"/>
    </xf>
    <xf numFmtId="0" fontId="4" fillId="0" borderId="0" xfId="0" applyFont="1" applyAlignment="1">
      <alignment/>
    </xf>
    <xf numFmtId="0" fontId="2" fillId="0" borderId="0" xfId="0" applyFont="1" applyAlignment="1">
      <alignment horizontal="left" vertical="top" wrapText="1"/>
    </xf>
    <xf numFmtId="0" fontId="5" fillId="0" borderId="0" xfId="0" applyFont="1" applyAlignment="1">
      <alignment/>
    </xf>
    <xf numFmtId="0" fontId="2" fillId="0" borderId="0" xfId="0" applyFont="1" applyFill="1" applyAlignment="1">
      <alignment/>
    </xf>
    <xf numFmtId="0" fontId="2" fillId="0" borderId="0" xfId="0" applyFont="1" applyFill="1" applyAlignment="1">
      <alignment vertical="top"/>
    </xf>
    <xf numFmtId="0" fontId="2" fillId="0" borderId="0" xfId="0" applyFont="1" applyFill="1" applyAlignment="1">
      <alignment wrapText="1"/>
    </xf>
    <xf numFmtId="0" fontId="2" fillId="0" borderId="0" xfId="0" applyFont="1" applyAlignment="1">
      <alignment horizontal="left"/>
    </xf>
    <xf numFmtId="0" fontId="13" fillId="0" borderId="0" xfId="0" applyFont="1" applyAlignment="1">
      <alignment horizontal="center" vertical="top"/>
    </xf>
    <xf numFmtId="0" fontId="13" fillId="0" borderId="0" xfId="0" applyFont="1" applyFill="1" applyAlignment="1">
      <alignment vertical="top" wrapText="1"/>
    </xf>
    <xf numFmtId="0" fontId="13" fillId="0" borderId="0" xfId="0" applyFont="1" applyFill="1" applyAlignment="1">
      <alignment/>
    </xf>
    <xf numFmtId="0" fontId="13" fillId="0" borderId="0" xfId="0" applyFont="1" applyAlignment="1">
      <alignment/>
    </xf>
    <xf numFmtId="0" fontId="13" fillId="0" borderId="0" xfId="0" applyFont="1" applyAlignment="1">
      <alignment/>
    </xf>
    <xf numFmtId="0" fontId="13" fillId="0" borderId="0" xfId="0" applyFont="1" applyFill="1" applyAlignment="1">
      <alignment wrapText="1"/>
    </xf>
    <xf numFmtId="0" fontId="15" fillId="0" borderId="0" xfId="0" applyFont="1" applyAlignment="1">
      <alignment/>
    </xf>
    <xf numFmtId="0" fontId="2" fillId="0" borderId="0" xfId="0" applyFont="1" applyFill="1" applyAlignment="1">
      <alignment/>
    </xf>
    <xf numFmtId="0" fontId="13" fillId="0" borderId="0" xfId="0" applyFont="1" applyFill="1" applyAlignment="1">
      <alignment/>
    </xf>
    <xf numFmtId="0" fontId="15" fillId="0" borderId="0" xfId="0" applyFont="1" applyFill="1" applyAlignment="1">
      <alignment/>
    </xf>
    <xf numFmtId="0" fontId="15" fillId="0" borderId="0" xfId="0" applyFont="1" applyAlignment="1">
      <alignment/>
    </xf>
    <xf numFmtId="16" fontId="13" fillId="0" borderId="0" xfId="0" applyNumberFormat="1" applyFont="1" applyFill="1" applyBorder="1" applyAlignment="1">
      <alignment vertical="top"/>
    </xf>
    <xf numFmtId="0" fontId="13" fillId="0" borderId="0" xfId="0" applyFont="1" applyFill="1" applyBorder="1" applyAlignment="1">
      <alignment vertical="top"/>
    </xf>
    <xf numFmtId="0" fontId="19" fillId="32" borderId="0" xfId="0" applyFont="1" applyFill="1" applyAlignment="1">
      <alignment vertical="top" wrapText="1"/>
    </xf>
    <xf numFmtId="0" fontId="14" fillId="0" borderId="0" xfId="0" applyFont="1" applyAlignment="1">
      <alignment horizontal="left"/>
    </xf>
    <xf numFmtId="0" fontId="1" fillId="0" borderId="10" xfId="0" applyFont="1" applyFill="1" applyBorder="1" applyAlignment="1">
      <alignment vertical="top" wrapText="1"/>
    </xf>
    <xf numFmtId="0" fontId="14" fillId="0" borderId="0" xfId="0" applyFont="1" applyAlignment="1">
      <alignment horizontal="center" vertical="top"/>
    </xf>
    <xf numFmtId="0" fontId="14" fillId="0" borderId="0" xfId="0" applyFont="1" applyFill="1" applyAlignment="1">
      <alignment vertical="top" wrapText="1"/>
    </xf>
    <xf numFmtId="0" fontId="21" fillId="32" borderId="0" xfId="0" applyFont="1" applyFill="1" applyAlignment="1">
      <alignment horizontal="center" vertical="top"/>
    </xf>
    <xf numFmtId="0" fontId="21" fillId="32" borderId="0" xfId="0" applyFont="1" applyFill="1" applyAlignment="1">
      <alignment vertical="top" wrapText="1"/>
    </xf>
    <xf numFmtId="0" fontId="1" fillId="0" borderId="10" xfId="0" applyFont="1" applyBorder="1" applyAlignment="1">
      <alignment horizontal="center" vertical="top"/>
    </xf>
    <xf numFmtId="0" fontId="20" fillId="32" borderId="0" xfId="0" applyFont="1" applyFill="1" applyAlignment="1">
      <alignment horizontal="left"/>
    </xf>
    <xf numFmtId="4" fontId="14" fillId="0" borderId="10" xfId="0" applyNumberFormat="1" applyFont="1" applyFill="1" applyBorder="1" applyAlignment="1">
      <alignment vertical="top"/>
    </xf>
    <xf numFmtId="0" fontId="14" fillId="0" borderId="10" xfId="0" applyFont="1" applyFill="1" applyBorder="1" applyAlignment="1">
      <alignment vertical="top" wrapText="1"/>
    </xf>
    <xf numFmtId="0" fontId="14" fillId="0" borderId="10" xfId="0" applyFont="1" applyFill="1" applyBorder="1" applyAlignment="1">
      <alignment vertical="top"/>
    </xf>
    <xf numFmtId="0" fontId="14" fillId="0" borderId="10" xfId="0" applyFont="1" applyFill="1" applyBorder="1" applyAlignment="1">
      <alignment horizontal="center" vertical="top"/>
    </xf>
    <xf numFmtId="0" fontId="2" fillId="0" borderId="0" xfId="0" applyFont="1" applyFill="1" applyAlignment="1">
      <alignment horizontal="left" wrapText="1"/>
    </xf>
    <xf numFmtId="191" fontId="2" fillId="0" borderId="0" xfId="0" applyNumberFormat="1" applyFont="1" applyFill="1" applyBorder="1" applyAlignment="1">
      <alignment horizontal="right"/>
    </xf>
    <xf numFmtId="0" fontId="3"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vertical="top"/>
    </xf>
    <xf numFmtId="0" fontId="4" fillId="0" borderId="0" xfId="0" applyFont="1" applyFill="1" applyAlignment="1">
      <alignment/>
    </xf>
    <xf numFmtId="0" fontId="4" fillId="33" borderId="11" xfId="44" applyNumberFormat="1" applyFont="1" applyFill="1" applyBorder="1" applyAlignment="1">
      <alignment horizontal="left"/>
    </xf>
    <xf numFmtId="22" fontId="2" fillId="0" borderId="0" xfId="0" applyNumberFormat="1" applyFont="1" applyAlignment="1">
      <alignment/>
    </xf>
    <xf numFmtId="0" fontId="19" fillId="0" borderId="0" xfId="0" applyFont="1" applyFill="1" applyAlignment="1">
      <alignment vertical="top" wrapText="1"/>
    </xf>
    <xf numFmtId="0" fontId="21" fillId="0" borderId="0" xfId="0" applyFont="1" applyFill="1" applyAlignment="1">
      <alignment vertical="top" wrapText="1"/>
    </xf>
    <xf numFmtId="0" fontId="13" fillId="0" borderId="0" xfId="0" applyFont="1" applyFill="1" applyBorder="1" applyAlignment="1">
      <alignment vertical="top" wrapText="1"/>
    </xf>
    <xf numFmtId="0" fontId="13" fillId="0" borderId="10" xfId="0" applyFont="1" applyFill="1" applyBorder="1" applyAlignment="1">
      <alignment/>
    </xf>
    <xf numFmtId="6" fontId="2" fillId="0" borderId="11" xfId="0" applyNumberFormat="1" applyFont="1" applyFill="1" applyBorder="1" applyAlignment="1">
      <alignment/>
    </xf>
    <xf numFmtId="0" fontId="24" fillId="0" borderId="0" xfId="0" applyFont="1" applyFill="1" applyAlignment="1">
      <alignment/>
    </xf>
    <xf numFmtId="6" fontId="4" fillId="0" borderId="0" xfId="0" applyNumberFormat="1" applyFont="1" applyFill="1" applyAlignment="1">
      <alignment wrapText="1"/>
    </xf>
    <xf numFmtId="4" fontId="14" fillId="0" borderId="12" xfId="0" applyNumberFormat="1" applyFont="1" applyFill="1" applyBorder="1" applyAlignment="1">
      <alignment horizontal="right" vertical="top"/>
    </xf>
    <xf numFmtId="4" fontId="13" fillId="0" borderId="0" xfId="0" applyNumberFormat="1" applyFont="1" applyFill="1" applyBorder="1" applyAlignment="1">
      <alignment horizontal="right" vertical="top"/>
    </xf>
    <xf numFmtId="4" fontId="13" fillId="0" borderId="0" xfId="0" applyNumberFormat="1" applyFont="1" applyFill="1" applyAlignment="1">
      <alignment vertical="top"/>
    </xf>
    <xf numFmtId="4" fontId="1" fillId="0" borderId="10" xfId="0" applyNumberFormat="1" applyFont="1" applyFill="1" applyBorder="1" applyAlignment="1">
      <alignment vertical="top" wrapText="1"/>
    </xf>
    <xf numFmtId="4" fontId="14" fillId="0" borderId="0" xfId="0" applyNumberFormat="1" applyFont="1" applyFill="1" applyAlignment="1">
      <alignment vertical="top"/>
    </xf>
    <xf numFmtId="4" fontId="6" fillId="0" borderId="0" xfId="0" applyNumberFormat="1" applyFont="1" applyFill="1" applyAlignment="1">
      <alignment vertical="top"/>
    </xf>
    <xf numFmtId="4" fontId="19" fillId="0" borderId="0" xfId="0" applyNumberFormat="1" applyFont="1" applyFill="1" applyAlignment="1">
      <alignment vertical="top"/>
    </xf>
    <xf numFmtId="4" fontId="21" fillId="0" borderId="0" xfId="0" applyNumberFormat="1" applyFont="1" applyFill="1" applyAlignment="1">
      <alignment vertical="top"/>
    </xf>
    <xf numFmtId="0" fontId="14" fillId="0" borderId="13" xfId="0" applyFont="1" applyFill="1" applyBorder="1" applyAlignment="1">
      <alignment vertical="top"/>
    </xf>
    <xf numFmtId="4" fontId="13" fillId="34" borderId="0" xfId="0" applyNumberFormat="1" applyFont="1" applyFill="1" applyAlignment="1">
      <alignment vertical="top"/>
    </xf>
    <xf numFmtId="4" fontId="1" fillId="34" borderId="0" xfId="0" applyNumberFormat="1" applyFont="1" applyFill="1" applyAlignment="1">
      <alignment vertical="top"/>
    </xf>
    <xf numFmtId="4" fontId="1" fillId="34" borderId="0" xfId="0" applyNumberFormat="1" applyFont="1" applyFill="1" applyAlignment="1">
      <alignment horizontal="center" vertical="top" wrapText="1"/>
    </xf>
    <xf numFmtId="4" fontId="1" fillId="34" borderId="10" xfId="0" applyNumberFormat="1" applyFont="1" applyFill="1" applyBorder="1" applyAlignment="1">
      <alignment vertical="top" wrapText="1"/>
    </xf>
    <xf numFmtId="4" fontId="14" fillId="34" borderId="10" xfId="0" applyNumberFormat="1" applyFont="1" applyFill="1" applyBorder="1" applyAlignment="1">
      <alignment vertical="top"/>
    </xf>
    <xf numFmtId="4" fontId="14" fillId="34" borderId="0" xfId="0" applyNumberFormat="1" applyFont="1" applyFill="1" applyAlignment="1">
      <alignment vertical="top"/>
    </xf>
    <xf numFmtId="4" fontId="14" fillId="34" borderId="12" xfId="0" applyNumberFormat="1" applyFont="1" applyFill="1" applyBorder="1" applyAlignment="1">
      <alignment horizontal="right" vertical="top"/>
    </xf>
    <xf numFmtId="4" fontId="6" fillId="34" borderId="0" xfId="0" applyNumberFormat="1" applyFont="1" applyFill="1" applyAlignment="1">
      <alignment vertical="top"/>
    </xf>
    <xf numFmtId="4" fontId="13" fillId="34" borderId="0" xfId="0" applyNumberFormat="1" applyFont="1" applyFill="1" applyBorder="1" applyAlignment="1">
      <alignment horizontal="right" vertical="top"/>
    </xf>
    <xf numFmtId="4" fontId="2" fillId="0" borderId="11" xfId="0" applyNumberFormat="1" applyFont="1" applyBorder="1" applyAlignment="1" applyProtection="1">
      <alignment horizontal="center"/>
      <protection/>
    </xf>
    <xf numFmtId="0" fontId="6" fillId="0" borderId="0" xfId="0" applyFont="1" applyAlignment="1" applyProtection="1">
      <alignment horizontal="right"/>
      <protection locked="0"/>
    </xf>
    <xf numFmtId="0" fontId="11" fillId="0" borderId="0" xfId="0" applyFont="1" applyAlignment="1" applyProtection="1">
      <alignment horizontal="left"/>
      <protection locked="0"/>
    </xf>
    <xf numFmtId="0" fontId="6" fillId="0" borderId="0" xfId="0" applyFont="1" applyAlignment="1" applyProtection="1">
      <alignment/>
      <protection locked="0"/>
    </xf>
    <xf numFmtId="0" fontId="6" fillId="0" borderId="0" xfId="0" applyFont="1" applyAlignment="1" applyProtection="1">
      <alignment/>
      <protection locked="0"/>
    </xf>
    <xf numFmtId="0" fontId="17" fillId="0" borderId="0" xfId="0" applyFont="1" applyFill="1" applyAlignment="1" applyProtection="1">
      <alignment horizontal="center"/>
      <protection locked="0"/>
    </xf>
    <xf numFmtId="0" fontId="6" fillId="0" borderId="0" xfId="0" applyFont="1" applyBorder="1" applyAlignment="1" applyProtection="1">
      <alignment/>
      <protection locked="0"/>
    </xf>
    <xf numFmtId="0" fontId="8"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6" fillId="0" borderId="0" xfId="0" applyFont="1" applyBorder="1" applyAlignment="1" applyProtection="1">
      <alignment/>
      <protection locked="0"/>
    </xf>
    <xf numFmtId="4" fontId="2" fillId="0" borderId="0" xfId="0" applyNumberFormat="1" applyFont="1" applyBorder="1" applyAlignment="1" applyProtection="1">
      <alignment/>
      <protection locked="0"/>
    </xf>
    <xf numFmtId="4" fontId="6" fillId="0" borderId="0" xfId="0" applyNumberFormat="1" applyFont="1" applyBorder="1" applyAlignment="1" applyProtection="1">
      <alignment/>
      <protection locked="0"/>
    </xf>
    <xf numFmtId="4" fontId="2" fillId="0" borderId="0" xfId="0" applyNumberFormat="1" applyFont="1" applyFill="1" applyBorder="1" applyAlignment="1" applyProtection="1">
      <alignment/>
      <protection locked="0"/>
    </xf>
    <xf numFmtId="4" fontId="6" fillId="0" borderId="0" xfId="0" applyNumberFormat="1" applyFont="1" applyBorder="1" applyAlignment="1" applyProtection="1">
      <alignment/>
      <protection locked="0"/>
    </xf>
    <xf numFmtId="4" fontId="2" fillId="0" borderId="0" xfId="0" applyNumberFormat="1" applyFont="1" applyBorder="1" applyAlignment="1" applyProtection="1">
      <alignment horizontal="center"/>
      <protection locked="0"/>
    </xf>
    <xf numFmtId="0" fontId="6" fillId="0" borderId="14" xfId="0" applyFont="1" applyBorder="1" applyAlignment="1" applyProtection="1">
      <alignment/>
      <protection locked="0"/>
    </xf>
    <xf numFmtId="0" fontId="6" fillId="0" borderId="14" xfId="0" applyFont="1" applyBorder="1" applyAlignment="1" applyProtection="1">
      <alignment/>
      <protection locked="0"/>
    </xf>
    <xf numFmtId="0" fontId="2" fillId="0" borderId="14"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2" fillId="0" borderId="15" xfId="0" applyFont="1" applyBorder="1" applyAlignment="1" applyProtection="1">
      <alignment/>
      <protection locked="0"/>
    </xf>
    <xf numFmtId="0" fontId="6" fillId="0" borderId="15" xfId="0" applyFont="1" applyBorder="1" applyAlignment="1" applyProtection="1">
      <alignment/>
      <protection locked="0"/>
    </xf>
    <xf numFmtId="0" fontId="2" fillId="0" borderId="0" xfId="0" applyFont="1" applyBorder="1" applyAlignment="1" applyProtection="1" quotePrefix="1">
      <alignment/>
      <protection locked="0"/>
    </xf>
    <xf numFmtId="0" fontId="2" fillId="0" borderId="0" xfId="0" applyFont="1" applyBorder="1" applyAlignment="1" applyProtection="1">
      <alignment/>
      <protection locked="0"/>
    </xf>
    <xf numFmtId="0" fontId="2" fillId="0" borderId="0" xfId="0" applyFont="1" applyAlignment="1" applyProtection="1">
      <alignment vertical="top" wrapText="1"/>
      <protection locked="0"/>
    </xf>
    <xf numFmtId="0" fontId="12" fillId="32" borderId="0" xfId="0" applyFont="1" applyFill="1" applyAlignment="1" applyProtection="1">
      <alignment horizontal="left"/>
      <protection locked="0"/>
    </xf>
    <xf numFmtId="0" fontId="12" fillId="32" borderId="0" xfId="0" applyFont="1" applyFill="1" applyBorder="1" applyAlignment="1" applyProtection="1">
      <alignment horizontal="left"/>
      <protection locked="0"/>
    </xf>
    <xf numFmtId="10" fontId="2" fillId="0" borderId="11" xfId="60" applyNumberFormat="1" applyFont="1" applyBorder="1" applyAlignment="1" applyProtection="1">
      <alignment horizontal="center"/>
      <protection/>
    </xf>
    <xf numFmtId="0" fontId="18" fillId="0" borderId="0" xfId="0" applyFont="1" applyAlignment="1" applyProtection="1">
      <alignment horizontal="left"/>
      <protection/>
    </xf>
    <xf numFmtId="0" fontId="8" fillId="0" borderId="0" xfId="0" applyFont="1" applyAlignment="1" applyProtection="1">
      <alignment horizontal="left"/>
      <protection/>
    </xf>
    <xf numFmtId="0" fontId="8" fillId="0" borderId="0" xfId="0" applyFont="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Alignment="1" applyProtection="1">
      <alignment horizontal="center"/>
      <protection/>
    </xf>
    <xf numFmtId="0" fontId="6" fillId="0" borderId="0" xfId="0" applyFont="1" applyAlignment="1" applyProtection="1">
      <alignment horizontal="right"/>
      <protection/>
    </xf>
    <xf numFmtId="0" fontId="11" fillId="0" borderId="0" xfId="0" applyFont="1" applyAlignment="1" applyProtection="1">
      <alignment horizontal="left"/>
      <protection/>
    </xf>
    <xf numFmtId="0" fontId="2" fillId="0" borderId="0" xfId="0" applyFont="1" applyBorder="1" applyAlignment="1" applyProtection="1">
      <alignment/>
      <protection/>
    </xf>
    <xf numFmtId="0" fontId="2" fillId="0" borderId="15" xfId="0" applyFont="1" applyBorder="1" applyAlignment="1" applyProtection="1" quotePrefix="1">
      <alignment/>
      <protection/>
    </xf>
    <xf numFmtId="0" fontId="2" fillId="0" borderId="15" xfId="0" applyFont="1" applyBorder="1" applyAlignment="1" applyProtection="1">
      <alignment/>
      <protection/>
    </xf>
    <xf numFmtId="0" fontId="2" fillId="0" borderId="15" xfId="0" applyFont="1" applyBorder="1" applyAlignment="1" applyProtection="1">
      <alignment/>
      <protection/>
    </xf>
    <xf numFmtId="0" fontId="12" fillId="32" borderId="0" xfId="0" applyFont="1" applyFill="1" applyAlignment="1" applyProtection="1">
      <alignment horizontal="left"/>
      <protection/>
    </xf>
    <xf numFmtId="0" fontId="16" fillId="32" borderId="0" xfId="0" applyFont="1" applyFill="1" applyAlignment="1" applyProtection="1">
      <alignment horizontal="left"/>
      <protection locked="0"/>
    </xf>
    <xf numFmtId="14" fontId="4" fillId="0" borderId="14" xfId="0" applyNumberFormat="1" applyFont="1" applyBorder="1" applyAlignment="1" applyProtection="1">
      <alignment/>
      <protection locked="0"/>
    </xf>
    <xf numFmtId="0" fontId="2" fillId="0" borderId="0" xfId="0" applyFont="1" applyFill="1" applyAlignment="1">
      <alignment horizontal="left" vertical="top" wrapText="1"/>
    </xf>
    <xf numFmtId="0" fontId="4" fillId="0" borderId="0" xfId="0" applyFont="1" applyFill="1" applyAlignment="1">
      <alignment horizontal="left" wrapText="1"/>
    </xf>
    <xf numFmtId="0" fontId="25" fillId="32" borderId="0" xfId="0" applyFont="1" applyFill="1" applyAlignment="1">
      <alignment horizontal="left"/>
    </xf>
    <xf numFmtId="172" fontId="2" fillId="0" borderId="11" xfId="0" applyNumberFormat="1" applyFont="1" applyBorder="1" applyAlignment="1" applyProtection="1">
      <alignment/>
      <protection/>
    </xf>
    <xf numFmtId="172" fontId="2" fillId="0" borderId="0" xfId="0" applyNumberFormat="1" applyFont="1" applyBorder="1" applyAlignment="1" applyProtection="1">
      <alignment/>
      <protection/>
    </xf>
    <xf numFmtId="7" fontId="6" fillId="0" borderId="0" xfId="0" applyNumberFormat="1" applyFont="1" applyAlignment="1" applyProtection="1">
      <alignment/>
      <protection/>
    </xf>
    <xf numFmtId="7" fontId="2" fillId="0" borderId="0" xfId="0" applyNumberFormat="1" applyFont="1" applyAlignment="1" applyProtection="1">
      <alignment/>
      <protection locked="0"/>
    </xf>
    <xf numFmtId="7" fontId="6" fillId="0" borderId="0" xfId="0" applyNumberFormat="1" applyFont="1" applyAlignment="1" applyProtection="1">
      <alignment/>
      <protection/>
    </xf>
    <xf numFmtId="7" fontId="2" fillId="0" borderId="0" xfId="0" applyNumberFormat="1" applyFont="1" applyAlignment="1" applyProtection="1">
      <alignment horizontal="right"/>
      <protection/>
    </xf>
    <xf numFmtId="7" fontId="6" fillId="0" borderId="0" xfId="0" applyNumberFormat="1" applyFont="1" applyAlignment="1" applyProtection="1">
      <alignment horizontal="right"/>
      <protection locked="0"/>
    </xf>
    <xf numFmtId="7" fontId="2" fillId="0" borderId="11" xfId="0" applyNumberFormat="1" applyFont="1" applyBorder="1" applyAlignment="1" applyProtection="1">
      <alignment horizontal="right"/>
      <protection/>
    </xf>
    <xf numFmtId="4" fontId="13" fillId="0" borderId="0" xfId="0" applyNumberFormat="1" applyFont="1" applyFill="1" applyAlignment="1">
      <alignment/>
    </xf>
    <xf numFmtId="0" fontId="2" fillId="0" borderId="0" xfId="0" applyFont="1" applyFill="1" applyAlignment="1" applyProtection="1">
      <alignment/>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6" fillId="0" borderId="0" xfId="0" applyFont="1" applyFill="1" applyAlignment="1" applyProtection="1">
      <alignment/>
      <protection/>
    </xf>
    <xf numFmtId="0" fontId="2" fillId="0" borderId="0" xfId="0" applyFont="1" applyFill="1" applyBorder="1" applyAlignment="1">
      <alignment/>
    </xf>
    <xf numFmtId="7" fontId="2" fillId="0" borderId="11" xfId="0" applyNumberFormat="1" applyFont="1" applyBorder="1" applyAlignment="1" applyProtection="1">
      <alignment/>
      <protection/>
    </xf>
    <xf numFmtId="7" fontId="2" fillId="35" borderId="11" xfId="0" applyNumberFormat="1" applyFont="1" applyFill="1" applyBorder="1" applyAlignment="1" applyProtection="1">
      <alignment/>
      <protection locked="0"/>
    </xf>
    <xf numFmtId="7" fontId="2" fillId="35" borderId="10" xfId="0" applyNumberFormat="1" applyFont="1" applyFill="1" applyBorder="1" applyAlignment="1" applyProtection="1">
      <alignment/>
      <protection locked="0"/>
    </xf>
    <xf numFmtId="7" fontId="2" fillId="0" borderId="10" xfId="0" applyNumberFormat="1" applyFont="1" applyBorder="1" applyAlignment="1" applyProtection="1">
      <alignment/>
      <protection/>
    </xf>
    <xf numFmtId="7" fontId="2" fillId="0" borderId="10" xfId="0" applyNumberFormat="1" applyFont="1" applyFill="1" applyBorder="1" applyAlignment="1" applyProtection="1">
      <alignment/>
      <protection/>
    </xf>
    <xf numFmtId="7" fontId="2" fillId="0" borderId="10" xfId="0" applyNumberFormat="1" applyFont="1" applyFill="1" applyBorder="1" applyAlignment="1" applyProtection="1">
      <alignment/>
      <protection locked="0"/>
    </xf>
    <xf numFmtId="7" fontId="2" fillId="0" borderId="10" xfId="0" applyNumberFormat="1" applyFont="1" applyBorder="1" applyAlignment="1" applyProtection="1">
      <alignment horizontal="right"/>
      <protection/>
    </xf>
    <xf numFmtId="4" fontId="2" fillId="35" borderId="11" xfId="0" applyNumberFormat="1" applyFont="1" applyFill="1" applyBorder="1" applyAlignment="1" applyProtection="1">
      <alignment horizontal="center"/>
      <protection locked="0"/>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4" fillId="0" borderId="0" xfId="0" applyFont="1" applyAlignment="1" applyProtection="1">
      <alignment/>
      <protection locked="0"/>
    </xf>
    <xf numFmtId="0" fontId="4" fillId="0" borderId="0" xfId="0" applyFont="1" applyBorder="1" applyAlignment="1" applyProtection="1">
      <alignment/>
      <protection/>
    </xf>
    <xf numFmtId="0" fontId="2" fillId="0" borderId="0" xfId="0" applyFont="1" applyAlignment="1" applyProtection="1">
      <alignment horizontal="center"/>
      <protection locked="0"/>
    </xf>
    <xf numFmtId="0" fontId="26" fillId="0" borderId="0" xfId="0" applyFont="1" applyAlignment="1" applyProtection="1">
      <alignment/>
      <protection/>
    </xf>
    <xf numFmtId="7" fontId="2" fillId="35" borderId="11" xfId="0" applyNumberFormat="1" applyFont="1" applyFill="1" applyBorder="1" applyAlignment="1" applyProtection="1">
      <alignment horizontal="center"/>
      <protection locked="0"/>
    </xf>
    <xf numFmtId="7" fontId="2" fillId="0" borderId="0" xfId="0" applyNumberFormat="1" applyFont="1" applyAlignment="1" applyProtection="1">
      <alignment horizontal="center"/>
      <protection locked="0"/>
    </xf>
    <xf numFmtId="7" fontId="2" fillId="0" borderId="11" xfId="0" applyNumberFormat="1" applyFont="1" applyBorder="1" applyAlignment="1" applyProtection="1">
      <alignment horizontal="center"/>
      <protection/>
    </xf>
    <xf numFmtId="0" fontId="2" fillId="0" borderId="16" xfId="0" applyFont="1" applyBorder="1" applyAlignment="1" applyProtection="1">
      <alignment/>
      <protection locked="0"/>
    </xf>
    <xf numFmtId="0" fontId="26" fillId="0" borderId="0" xfId="0" applyFont="1" applyAlignment="1" applyProtection="1">
      <alignment/>
      <protection locked="0"/>
    </xf>
    <xf numFmtId="0" fontId="26" fillId="0" borderId="0" xfId="0" applyFont="1" applyAlignment="1" applyProtection="1">
      <alignment horizontal="right"/>
      <protection/>
    </xf>
    <xf numFmtId="7" fontId="2" fillId="0" borderId="17" xfId="0" applyNumberFormat="1" applyFont="1" applyBorder="1" applyAlignment="1" applyProtection="1">
      <alignment/>
      <protection/>
    </xf>
    <xf numFmtId="7" fontId="2" fillId="0" borderId="11" xfId="0" applyNumberFormat="1" applyFont="1" applyBorder="1" applyAlignment="1" applyProtection="1">
      <alignment/>
      <protection/>
    </xf>
    <xf numFmtId="0" fontId="4" fillId="0" borderId="0" xfId="0" applyFont="1" applyAlignment="1" applyProtection="1">
      <alignment horizontal="left"/>
      <protection locked="0"/>
    </xf>
    <xf numFmtId="7" fontId="2" fillId="0" borderId="12" xfId="0" applyNumberFormat="1" applyFont="1" applyBorder="1" applyAlignment="1" applyProtection="1">
      <alignment/>
      <protection/>
    </xf>
    <xf numFmtId="0" fontId="19" fillId="8" borderId="0" xfId="0" applyFont="1" applyFill="1" applyAlignment="1">
      <alignment vertical="top"/>
    </xf>
    <xf numFmtId="0" fontId="13" fillId="8" borderId="0" xfId="0" applyFont="1" applyFill="1" applyAlignment="1">
      <alignment vertical="top"/>
    </xf>
    <xf numFmtId="0" fontId="21" fillId="8" borderId="0" xfId="0" applyFont="1" applyFill="1" applyAlignment="1">
      <alignment vertical="top" wrapText="1"/>
    </xf>
    <xf numFmtId="0" fontId="1" fillId="8" borderId="10" xfId="0" applyFont="1" applyFill="1" applyBorder="1" applyAlignment="1">
      <alignment vertical="top" wrapText="1"/>
    </xf>
    <xf numFmtId="0" fontId="15" fillId="8" borderId="10" xfId="0" applyFont="1" applyFill="1" applyBorder="1" applyAlignment="1">
      <alignment vertical="top"/>
    </xf>
    <xf numFmtId="0" fontId="14" fillId="8" borderId="10" xfId="0" applyFont="1" applyFill="1" applyBorder="1" applyAlignment="1">
      <alignment vertical="top"/>
    </xf>
    <xf numFmtId="0" fontId="14" fillId="8" borderId="10" xfId="0" applyFont="1" applyFill="1" applyBorder="1" applyAlignment="1">
      <alignment vertical="top" wrapText="1"/>
    </xf>
    <xf numFmtId="0" fontId="15" fillId="8" borderId="0" xfId="0" applyFont="1" applyFill="1" applyAlignment="1">
      <alignment vertical="top"/>
    </xf>
    <xf numFmtId="0" fontId="14" fillId="8" borderId="0" xfId="0" applyFont="1" applyFill="1" applyAlignment="1">
      <alignment vertical="top"/>
    </xf>
    <xf numFmtId="3" fontId="13" fillId="8" borderId="0" xfId="0" applyNumberFormat="1" applyFont="1" applyFill="1" applyAlignment="1">
      <alignment vertical="top"/>
    </xf>
    <xf numFmtId="0" fontId="27" fillId="0" borderId="0" xfId="0" applyFont="1" applyFill="1" applyAlignment="1">
      <alignment/>
    </xf>
    <xf numFmtId="0" fontId="4" fillId="0" borderId="0" xfId="0" applyFont="1" applyAlignment="1">
      <alignment horizontal="right"/>
    </xf>
    <xf numFmtId="0" fontId="14" fillId="36" borderId="10" xfId="0" applyFont="1" applyFill="1" applyBorder="1" applyAlignment="1">
      <alignment vertical="top"/>
    </xf>
    <xf numFmtId="0" fontId="64" fillId="37" borderId="0" xfId="0" applyFont="1" applyFill="1" applyAlignment="1" applyProtection="1">
      <alignment horizontal="left"/>
      <protection/>
    </xf>
    <xf numFmtId="0" fontId="12" fillId="37" borderId="0" xfId="0" applyFont="1" applyFill="1" applyAlignment="1" applyProtection="1">
      <alignment horizontal="left"/>
      <protection/>
    </xf>
    <xf numFmtId="14" fontId="2" fillId="0" borderId="0" xfId="0" applyNumberFormat="1" applyFont="1" applyAlignment="1" applyProtection="1">
      <alignment/>
      <protection locked="0"/>
    </xf>
    <xf numFmtId="0" fontId="2" fillId="0" borderId="0" xfId="0" applyFont="1" applyFill="1" applyAlignment="1">
      <alignment wrapText="1"/>
    </xf>
    <xf numFmtId="0" fontId="2" fillId="0" borderId="0" xfId="0" applyFont="1" applyFill="1" applyAlignment="1">
      <alignment vertical="top" wrapText="1"/>
    </xf>
    <xf numFmtId="0" fontId="2" fillId="0" borderId="0" xfId="0" applyFont="1" applyFill="1" applyAlignment="1">
      <alignment horizontal="left" wrapText="1"/>
    </xf>
    <xf numFmtId="0" fontId="3"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Alignment="1">
      <alignment wrapText="1"/>
    </xf>
    <xf numFmtId="0" fontId="2" fillId="0" borderId="0" xfId="0" applyFont="1" applyAlignment="1">
      <alignment horizontal="left" wrapText="1"/>
    </xf>
    <xf numFmtId="0" fontId="2" fillId="0" borderId="0" xfId="0" applyFont="1" applyFill="1" applyAlignment="1">
      <alignment horizontal="left" vertical="top" wrapText="1"/>
    </xf>
    <xf numFmtId="0" fontId="4" fillId="0" borderId="0" xfId="0" applyFont="1" applyFill="1" applyAlignment="1">
      <alignment horizontal="left" wrapText="1"/>
    </xf>
    <xf numFmtId="0" fontId="2" fillId="0" borderId="0" xfId="0" applyFont="1" applyAlignment="1">
      <alignment vertical="top" wrapText="1"/>
    </xf>
    <xf numFmtId="0" fontId="2" fillId="0" borderId="0" xfId="0" applyFont="1" applyFill="1" applyBorder="1" applyAlignment="1">
      <alignment wrapText="1"/>
    </xf>
    <xf numFmtId="0" fontId="17" fillId="32" borderId="0" xfId="0" applyFont="1" applyFill="1" applyAlignment="1" applyProtection="1">
      <alignment horizontal="center"/>
      <protection locked="0"/>
    </xf>
    <xf numFmtId="0" fontId="16" fillId="32" borderId="0" xfId="0" applyFont="1" applyFill="1" applyAlignment="1" applyProtection="1">
      <alignment horizontal="center" wrapText="1"/>
      <protection/>
    </xf>
    <xf numFmtId="0" fontId="2" fillId="0" borderId="0" xfId="0" applyFont="1" applyAlignment="1" applyProtection="1">
      <alignment/>
      <protection/>
    </xf>
    <xf numFmtId="0" fontId="16" fillId="32" borderId="0" xfId="0" applyFont="1" applyFill="1" applyAlignment="1" applyProtection="1">
      <alignment horizontal="left"/>
      <protection/>
    </xf>
    <xf numFmtId="0" fontId="2" fillId="0" borderId="0" xfId="0" applyFont="1" applyAlignment="1" applyProtection="1">
      <alignment/>
      <protection/>
    </xf>
    <xf numFmtId="0" fontId="16" fillId="32" borderId="0" xfId="0" applyFont="1" applyFill="1" applyAlignment="1" applyProtection="1">
      <alignment horizontal="center"/>
      <protection/>
    </xf>
    <xf numFmtId="0" fontId="4" fillId="0" borderId="0" xfId="0" applyFont="1" applyAlignment="1" applyProtection="1">
      <alignment horizontal="center"/>
      <protection/>
    </xf>
    <xf numFmtId="0" fontId="16" fillId="32" borderId="0" xfId="0" applyFont="1" applyFill="1" applyAlignment="1" applyProtection="1">
      <alignment horizontal="left"/>
      <protection locked="0"/>
    </xf>
    <xf numFmtId="0" fontId="2" fillId="0" borderId="0" xfId="0" applyFont="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Strategic%20Finance\Financial%20Planning%20&amp;%20Business\Restricted\Financial%20Planning%20and%20Business\Financial%20Planning\2017-18\Key%20Figures\Tax%20Base\2017%20TB%20report%20-%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
      <sheetName val="TB_001"/>
      <sheetName val="TB_002"/>
      <sheetName val="TB_003"/>
      <sheetName val="TB_004"/>
      <sheetName val="TB_005"/>
      <sheetName val="TB_006"/>
      <sheetName val="TB_007"/>
      <sheetName val="TB_008"/>
      <sheetName val="TB_009"/>
      <sheetName val="TB_010"/>
      <sheetName val="TB_011"/>
      <sheetName val="TB_012"/>
      <sheetName val="TB_013"/>
      <sheetName val="TB_014"/>
      <sheetName val="TB_015"/>
      <sheetName val="TB_016"/>
      <sheetName val="TB_017"/>
      <sheetName val="TB_018"/>
      <sheetName val="TB_019"/>
      <sheetName val="TB_020"/>
      <sheetName val="TB_021"/>
      <sheetName val="TB_022"/>
      <sheetName val="TB_023"/>
      <sheetName val="TB_024"/>
      <sheetName val="TB_025"/>
      <sheetName val="TB_026"/>
      <sheetName val="TB_027"/>
      <sheetName val="TB_028"/>
      <sheetName val="TB_029"/>
      <sheetName val="TB_030"/>
      <sheetName val="TB_031"/>
      <sheetName val="TB_032"/>
      <sheetName val="TB_033"/>
      <sheetName val="TB_034"/>
      <sheetName val="TB_035"/>
      <sheetName val="TB_036"/>
      <sheetName val="TB_037"/>
      <sheetName val="TB_038"/>
      <sheetName val="TB_039"/>
      <sheetName val="TB_040"/>
      <sheetName val="TB_041"/>
      <sheetName val="TB_042"/>
      <sheetName val="TB_043"/>
      <sheetName val="TB_044"/>
      <sheetName val="TB_045"/>
      <sheetName val="TB_050"/>
      <sheetName val="TB_051"/>
      <sheetName val="TB_052"/>
      <sheetName val="TB_053"/>
      <sheetName val="TB_054"/>
      <sheetName val="TB_055"/>
      <sheetName val="TB_056"/>
      <sheetName val="TB_057"/>
      <sheetName val="TB_058"/>
      <sheetName val="TB_059"/>
      <sheetName val="TB_060"/>
      <sheetName val="TB_061"/>
      <sheetName val="TB_062"/>
      <sheetName val="TB_063"/>
      <sheetName val="TB_064"/>
      <sheetName val="TB_065"/>
      <sheetName val="TB_066"/>
      <sheetName val="TB_067"/>
      <sheetName val="TB_068"/>
      <sheetName val="TB_069"/>
      <sheetName val="TB_070"/>
      <sheetName val="TB_071"/>
      <sheetName val="TB_072"/>
      <sheetName val="TB_073"/>
      <sheetName val="TB_074"/>
      <sheetName val="TB_075"/>
      <sheetName val="TB_076"/>
      <sheetName val="TB_077"/>
      <sheetName val="TB_078"/>
      <sheetName val="TB_079"/>
      <sheetName val="TB_080"/>
      <sheetName val="TB_081"/>
      <sheetName val="TB_082"/>
      <sheetName val="TB_084"/>
      <sheetName val="TB_085"/>
      <sheetName val="TB_086"/>
      <sheetName val="TB_088"/>
      <sheetName val="TB_089"/>
      <sheetName val="TB_090"/>
      <sheetName val="TB_091"/>
      <sheetName val="TB_total"/>
      <sheetName val="TB_BRE"/>
      <sheetName val="TB_CIT"/>
      <sheetName val="TB_OL"/>
      <sheetName val="TB_OM"/>
      <sheetName val="TB_OW"/>
      <sheetName val="TB_WIT"/>
      <sheetName val="SUMMARY"/>
      <sheetName val="cts by parish"/>
      <sheetName val="CTS pivot"/>
      <sheetName val="SPD multi calc"/>
      <sheetName val="New build info"/>
      <sheetName val="SPD adj."/>
      <sheetName val="growth"/>
    </sheetNames>
    <sheetDataSet>
      <sheetData sheetId="93">
        <row r="38">
          <cell r="P38">
            <v>54879.00000830464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ilsworthcouncil@yahoo.co.uk" TargetMode="External" /><Relationship Id="rId2" Type="http://schemas.openxmlformats.org/officeDocument/2006/relationships/hyperlink" Target="mailto:clerk@castorparishcouncil.org" TargetMode="External" /><Relationship Id="rId3" Type="http://schemas.openxmlformats.org/officeDocument/2006/relationships/hyperlink" Target="mailto:barnackparishcouncil@outlook.com" TargetMode="External" /><Relationship Id="rId4" Type="http://schemas.openxmlformats.org/officeDocument/2006/relationships/hyperlink" Target="mailto:parishcouncil@marholmvillage.co.uk" TargetMode="External" /><Relationship Id="rId5" Type="http://schemas.openxmlformats.org/officeDocument/2006/relationships/hyperlink" Target="mailto:thorneypc@btinternet.com" TargetMode="External" /><Relationship Id="rId6" Type="http://schemas.openxmlformats.org/officeDocument/2006/relationships/hyperlink" Target="mailto:wendy7wansford@gmail.com" TargetMode="External" /><Relationship Id="rId7" Type="http://schemas.openxmlformats.org/officeDocument/2006/relationships/hyperlink" Target="mailto:helpstonpc@hotmail.co.uk" TargetMode="External" /><Relationship Id="rId8" Type="http://schemas.openxmlformats.org/officeDocument/2006/relationships/hyperlink" Target="mailto:dicktalbot@hotmail.com" TargetMode="External" /><Relationship Id="rId9" Type="http://schemas.openxmlformats.org/officeDocument/2006/relationships/hyperlink" Target="mailto:newboroughpc@btinternet.com" TargetMode="External" /><Relationship Id="rId10" Type="http://schemas.openxmlformats.org/officeDocument/2006/relationships/hyperlink" Target="mailto:npc@mandalea.co.uk" TargetMode="External" /><Relationship Id="rId11" Type="http://schemas.openxmlformats.org/officeDocument/2006/relationships/hyperlink" Target="mailto:ortonpcl@aol.com" TargetMode="External" /><Relationship Id="rId12" Type="http://schemas.openxmlformats.org/officeDocument/2006/relationships/hyperlink" Target="mailto:clerk@ortonwatervilleparishcouncil.org.uk" TargetMode="External" /><Relationship Id="rId13" Type="http://schemas.openxmlformats.org/officeDocument/2006/relationships/hyperlink" Target="mailto:peakirkparishcouncil@hotmail.co.uk" TargetMode="External" /><Relationship Id="rId14" Type="http://schemas.openxmlformats.org/officeDocument/2006/relationships/hyperlink" Target="mailto:southorpeclerk@hotmail.co.uk" TargetMode="External" /><Relationship Id="rId15" Type="http://schemas.openxmlformats.org/officeDocument/2006/relationships/hyperlink" Target="mailto:patricia.stuartmogg@btinternet.com" TargetMode="External" /><Relationship Id="rId16" Type="http://schemas.openxmlformats.org/officeDocument/2006/relationships/hyperlink" Target="mailto:clerk@thornhaughparishcouncil.co.uk" TargetMode="External" /><Relationship Id="rId17" Type="http://schemas.openxmlformats.org/officeDocument/2006/relationships/hyperlink" Target="mailto:uffordparishclerk@live.co.uk" TargetMode="External" /><Relationship Id="rId18" Type="http://schemas.openxmlformats.org/officeDocument/2006/relationships/hyperlink" Target="mailto:deirdre.mccumiskey@tesco.net" TargetMode="External" /><Relationship Id="rId19" Type="http://schemas.openxmlformats.org/officeDocument/2006/relationships/hyperlink" Target="mailto:richard.nixon1@btinternet.com" TargetMode="External" /><Relationship Id="rId20" Type="http://schemas.openxmlformats.org/officeDocument/2006/relationships/hyperlink" Target="mailto:clerk@hamptonpc.org.uk" TargetMode="External" /><Relationship Id="rId21" Type="http://schemas.openxmlformats.org/officeDocument/2006/relationships/comments" Target="../comments5.xml" /><Relationship Id="rId22" Type="http://schemas.openxmlformats.org/officeDocument/2006/relationships/vmlDrawing" Target="../drawings/vmlDrawing1.vml" /><Relationship Id="rId2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24"/>
  </sheetPr>
  <dimension ref="D2:N124"/>
  <sheetViews>
    <sheetView showZeros="0" zoomScale="90" zoomScaleNormal="90" zoomScalePageLayoutView="0" workbookViewId="0" topLeftCell="A136">
      <selection activeCell="G7" sqref="G7"/>
    </sheetView>
  </sheetViews>
  <sheetFormatPr defaultColWidth="9.140625" defaultRowHeight="12.75"/>
  <cols>
    <col min="1" max="3" width="2.00390625" style="1" customWidth="1"/>
    <col min="4" max="4" width="8.00390625" style="1" customWidth="1"/>
    <col min="5" max="5" width="13.8515625" style="1" customWidth="1"/>
    <col min="6" max="6" width="10.28125" style="1" customWidth="1"/>
    <col min="7" max="7" width="10.140625" style="1" customWidth="1"/>
    <col min="8" max="8" width="13.57421875" style="1" bestFit="1" customWidth="1"/>
    <col min="9" max="9" width="9.00390625" style="1" customWidth="1"/>
    <col min="10" max="10" width="49.28125" style="1" customWidth="1"/>
    <col min="11" max="11" width="36.140625" style="1" hidden="1" customWidth="1"/>
    <col min="12" max="12" width="26.8515625" style="1" hidden="1" customWidth="1"/>
    <col min="13" max="13" width="9.140625" style="1" customWidth="1"/>
    <col min="14" max="14" width="17.28125" style="1" bestFit="1" customWidth="1"/>
    <col min="15" max="16384" width="9.140625" style="1" customWidth="1"/>
  </cols>
  <sheetData>
    <row r="2" spans="4:7" ht="14.25">
      <c r="D2" s="1" t="s">
        <v>35</v>
      </c>
      <c r="G2" s="1" t="s">
        <v>188</v>
      </c>
    </row>
    <row r="3" spans="4:8" ht="14.25">
      <c r="D3" s="1" t="s">
        <v>268</v>
      </c>
      <c r="G3" s="12" t="s">
        <v>198</v>
      </c>
      <c r="H3" s="12"/>
    </row>
    <row r="4" spans="4:7" ht="14.25">
      <c r="D4" s="1" t="s">
        <v>116</v>
      </c>
      <c r="G4" s="1" t="s">
        <v>123</v>
      </c>
    </row>
    <row r="5" spans="4:10" ht="15">
      <c r="D5" s="1" t="s">
        <v>36</v>
      </c>
      <c r="G5" s="7" t="s">
        <v>327</v>
      </c>
      <c r="I5" s="192" t="str">
        <f>VLOOKUP($G$6,'input table for each parish'!$A$6:$N$34,2)</f>
        <v>Sutton</v>
      </c>
      <c r="J5" s="193"/>
    </row>
    <row r="6" ht="15">
      <c r="G6" s="183">
        <v>22</v>
      </c>
    </row>
    <row r="7" spans="4:10" ht="15">
      <c r="D7" s="1" t="s">
        <v>37</v>
      </c>
      <c r="J7" s="184" t="s">
        <v>281</v>
      </c>
    </row>
    <row r="8" ht="15">
      <c r="J8" s="184" t="s">
        <v>101</v>
      </c>
    </row>
    <row r="9" ht="15">
      <c r="J9" s="184" t="s">
        <v>197</v>
      </c>
    </row>
    <row r="10" ht="15">
      <c r="J10" s="184" t="s">
        <v>102</v>
      </c>
    </row>
    <row r="11" ht="15">
      <c r="J11" s="184" t="s">
        <v>167</v>
      </c>
    </row>
    <row r="12" spans="4:10" ht="15">
      <c r="D12" s="1" t="str">
        <f>VLOOKUP($G$6,'input table for each parish'!A6:L33,3)</f>
        <v>Mrs D McCumiskey - Clerk to the Parish Council</v>
      </c>
      <c r="E12" s="9"/>
      <c r="J12" s="184" t="s">
        <v>104</v>
      </c>
    </row>
    <row r="13" spans="4:10" ht="15">
      <c r="D13" s="7" t="str">
        <f>VLOOKUP($G$6,'input table for each parish'!$A$6:$N$34,4)</f>
        <v>6 Hillside Gardens</v>
      </c>
      <c r="E13" s="7"/>
      <c r="J13" s="184"/>
    </row>
    <row r="14" spans="4:5" ht="14.25">
      <c r="D14" s="193" t="str">
        <f>VLOOKUP($G$6,'input table for each parish'!$A$6:$N$34,5)</f>
        <v>Wittering</v>
      </c>
      <c r="E14" s="193"/>
    </row>
    <row r="15" spans="4:5" ht="14.25">
      <c r="D15" s="193" t="str">
        <f>VLOOKUP($G$6,'input table for each parish'!$A$6:$N$34,6)</f>
        <v>PETERBOROUGH</v>
      </c>
      <c r="E15" s="193"/>
    </row>
    <row r="16" spans="4:5" ht="14.25">
      <c r="D16" s="193" t="str">
        <f>VLOOKUP($G$6,'input table for each parish'!$A$6:$N$34,7)</f>
        <v>PE8 6DX</v>
      </c>
      <c r="E16" s="193"/>
    </row>
    <row r="20" spans="10:14" ht="14.25">
      <c r="J20" s="43">
        <f ca="1">NOW()</f>
        <v>42807.556749421296</v>
      </c>
      <c r="N20" s="49"/>
    </row>
    <row r="24" spans="4:5" ht="14.25">
      <c r="D24" s="1" t="s">
        <v>51</v>
      </c>
      <c r="E24" s="1" t="str">
        <f>VLOOKUP($G$6,'input table for each parish'!A6:L35,3)</f>
        <v>Mrs D McCumiskey - Clerk to the Parish Council</v>
      </c>
    </row>
    <row r="26" spans="7:9" ht="15">
      <c r="G26" s="2" t="s">
        <v>328</v>
      </c>
      <c r="H26" s="11"/>
      <c r="I26" s="11"/>
    </row>
    <row r="28" spans="4:10" ht="14.25">
      <c r="D28" s="193" t="s">
        <v>255</v>
      </c>
      <c r="E28" s="193"/>
      <c r="F28" s="193"/>
      <c r="G28" s="193"/>
      <c r="H28" s="193"/>
      <c r="I28" s="193"/>
      <c r="J28" s="193"/>
    </row>
    <row r="29" spans="4:10" ht="14.25">
      <c r="D29" s="193" t="s">
        <v>329</v>
      </c>
      <c r="E29" s="193"/>
      <c r="F29" s="193"/>
      <c r="G29" s="193"/>
      <c r="H29" s="193"/>
      <c r="I29" s="193"/>
      <c r="J29" s="193"/>
    </row>
    <row r="30" spans="4:10" s="12" customFormat="1" ht="14.25">
      <c r="D30" s="194"/>
      <c r="E30" s="194"/>
      <c r="F30" s="194"/>
      <c r="G30" s="194"/>
      <c r="H30" s="194"/>
      <c r="I30" s="194"/>
      <c r="J30" s="194"/>
    </row>
    <row r="31" spans="4:10" ht="14.25">
      <c r="D31" s="7"/>
      <c r="E31" s="7"/>
      <c r="F31" s="7"/>
      <c r="G31" s="7"/>
      <c r="H31" s="7"/>
      <c r="I31" s="7"/>
      <c r="J31" s="7"/>
    </row>
    <row r="32" ht="15">
      <c r="D32" s="2" t="s">
        <v>108</v>
      </c>
    </row>
    <row r="34" ht="14.25">
      <c r="D34" s="1" t="s">
        <v>330</v>
      </c>
    </row>
    <row r="36" spans="4:10" ht="14.25">
      <c r="D36" s="15">
        <v>1.1</v>
      </c>
      <c r="E36" s="199" t="s">
        <v>142</v>
      </c>
      <c r="F36" s="199"/>
      <c r="G36" s="199"/>
      <c r="H36" s="199"/>
      <c r="I36" s="199"/>
      <c r="J36" s="199"/>
    </row>
    <row r="37" spans="5:10" ht="14.25">
      <c r="E37" s="199"/>
      <c r="F37" s="199"/>
      <c r="G37" s="199"/>
      <c r="H37" s="199"/>
      <c r="I37" s="199"/>
      <c r="J37" s="199"/>
    </row>
    <row r="38" spans="5:10" ht="14.25">
      <c r="E38" s="3"/>
      <c r="F38" s="3"/>
      <c r="G38" s="3"/>
      <c r="H38" s="3"/>
      <c r="I38" s="3"/>
      <c r="J38" s="3"/>
    </row>
    <row r="39" spans="4:5" ht="15">
      <c r="D39" s="15">
        <v>1.2</v>
      </c>
      <c r="E39" s="1" t="s">
        <v>143</v>
      </c>
    </row>
    <row r="41" ht="9.75" customHeight="1">
      <c r="D41" s="4"/>
    </row>
    <row r="42" spans="4:12" ht="43.5" customHeight="1">
      <c r="D42" s="4" t="s">
        <v>282</v>
      </c>
      <c r="E42" s="190" t="s">
        <v>121</v>
      </c>
      <c r="F42" s="189"/>
      <c r="G42" s="189"/>
      <c r="H42" s="189"/>
      <c r="I42" s="189"/>
      <c r="J42" s="189"/>
      <c r="K42" s="5"/>
      <c r="L42" s="5"/>
    </row>
    <row r="43" spans="5:12" ht="8.25" customHeight="1">
      <c r="E43" s="3"/>
      <c r="F43" s="5"/>
      <c r="G43" s="5"/>
      <c r="H43" s="5"/>
      <c r="I43" s="5"/>
      <c r="J43" s="5"/>
      <c r="K43" s="5"/>
      <c r="L43" s="5"/>
    </row>
    <row r="44" spans="4:10" s="12" customFormat="1" ht="14.25">
      <c r="D44" s="13" t="s">
        <v>38</v>
      </c>
      <c r="E44" s="145" t="s">
        <v>186</v>
      </c>
      <c r="F44" s="145"/>
      <c r="G44" s="145"/>
      <c r="H44" s="145"/>
      <c r="I44" s="145"/>
      <c r="J44" s="145"/>
    </row>
    <row r="45" ht="14.25">
      <c r="J45" s="6"/>
    </row>
    <row r="46" spans="4:5" ht="14.25">
      <c r="D46" s="4" t="s">
        <v>283</v>
      </c>
      <c r="E46" s="1" t="s">
        <v>245</v>
      </c>
    </row>
    <row r="48" spans="4:10" ht="14.25">
      <c r="D48" s="1" t="s">
        <v>39</v>
      </c>
      <c r="E48" s="193" t="s">
        <v>246</v>
      </c>
      <c r="F48" s="193"/>
      <c r="G48" s="193"/>
      <c r="H48" s="193"/>
      <c r="I48" s="193"/>
      <c r="J48" s="193"/>
    </row>
    <row r="49" ht="14.25">
      <c r="D49" s="4"/>
    </row>
    <row r="50" spans="4:13" ht="14.25">
      <c r="D50" s="8">
        <v>1.3</v>
      </c>
      <c r="E50" s="23" t="s">
        <v>269</v>
      </c>
      <c r="F50" s="23"/>
      <c r="G50" s="23"/>
      <c r="H50" s="23"/>
      <c r="I50" s="23"/>
      <c r="J50" s="23"/>
      <c r="K50" s="12"/>
      <c r="L50" s="12"/>
      <c r="M50" s="12"/>
    </row>
    <row r="51" spans="4:13" ht="14.25">
      <c r="D51" s="4"/>
      <c r="E51" s="23" t="s">
        <v>156</v>
      </c>
      <c r="F51" s="23"/>
      <c r="G51" s="23"/>
      <c r="H51" s="23"/>
      <c r="I51" s="23"/>
      <c r="J51" s="23"/>
      <c r="K51" s="12"/>
      <c r="L51" s="12"/>
      <c r="M51" s="12"/>
    </row>
    <row r="52" spans="4:13" ht="14.25">
      <c r="D52" s="4"/>
      <c r="E52" s="23" t="s">
        <v>331</v>
      </c>
      <c r="F52" s="23"/>
      <c r="G52" s="23"/>
      <c r="H52" s="23"/>
      <c r="I52" s="23"/>
      <c r="J52" s="23"/>
      <c r="K52" s="12"/>
      <c r="L52" s="12"/>
      <c r="M52" s="12"/>
    </row>
    <row r="53" spans="4:13" ht="14.25">
      <c r="D53" s="4"/>
      <c r="E53" s="23" t="s">
        <v>270</v>
      </c>
      <c r="F53" s="23"/>
      <c r="G53" s="23"/>
      <c r="H53" s="23"/>
      <c r="I53" s="23"/>
      <c r="J53" s="23"/>
      <c r="K53" s="12"/>
      <c r="L53" s="12"/>
      <c r="M53" s="12"/>
    </row>
    <row r="54" ht="16.5" customHeight="1"/>
    <row r="55" spans="4:12" ht="14.25">
      <c r="D55" s="15">
        <v>1.4</v>
      </c>
      <c r="E55" s="189" t="s">
        <v>109</v>
      </c>
      <c r="F55" s="189"/>
      <c r="G55" s="189"/>
      <c r="H55" s="189"/>
      <c r="I55" s="189"/>
      <c r="J55" s="189"/>
      <c r="K55" s="5"/>
      <c r="L55" s="5"/>
    </row>
    <row r="56" spans="4:12" ht="14.25">
      <c r="D56" s="5"/>
      <c r="E56" s="189" t="s">
        <v>291</v>
      </c>
      <c r="F56" s="189"/>
      <c r="G56" s="189"/>
      <c r="H56" s="189"/>
      <c r="I56" s="189"/>
      <c r="J56" s="189"/>
      <c r="K56" s="5"/>
      <c r="L56" s="5"/>
    </row>
    <row r="57" spans="4:12" ht="14.25">
      <c r="D57" s="5"/>
      <c r="E57" s="189" t="s">
        <v>292</v>
      </c>
      <c r="F57" s="189"/>
      <c r="G57" s="189"/>
      <c r="H57" s="189"/>
      <c r="I57" s="189"/>
      <c r="J57" s="189"/>
      <c r="K57" s="5"/>
      <c r="L57" s="5"/>
    </row>
    <row r="58" spans="4:12" ht="14.25">
      <c r="D58" s="5"/>
      <c r="E58" s="189" t="s">
        <v>293</v>
      </c>
      <c r="F58" s="189"/>
      <c r="G58" s="189"/>
      <c r="H58" s="189"/>
      <c r="I58" s="189"/>
      <c r="J58" s="189"/>
      <c r="K58" s="5"/>
      <c r="L58" s="5"/>
    </row>
    <row r="59" spans="4:12" ht="6" customHeight="1">
      <c r="D59" s="5"/>
      <c r="E59" s="5"/>
      <c r="F59" s="5"/>
      <c r="G59" s="5"/>
      <c r="H59" s="5"/>
      <c r="I59" s="5"/>
      <c r="J59" s="5"/>
      <c r="K59" s="5"/>
      <c r="L59" s="5"/>
    </row>
    <row r="60" spans="4:12" ht="28.5" customHeight="1">
      <c r="D60" s="10">
        <v>1.5</v>
      </c>
      <c r="E60" s="200" t="s">
        <v>332</v>
      </c>
      <c r="F60" s="200"/>
      <c r="G60" s="200"/>
      <c r="H60" s="200"/>
      <c r="I60" s="200"/>
      <c r="J60" s="200"/>
      <c r="K60" s="5"/>
      <c r="L60" s="5"/>
    </row>
    <row r="61" spans="4:12" ht="15" thickBot="1">
      <c r="D61" s="10"/>
      <c r="E61" s="195" t="s">
        <v>333</v>
      </c>
      <c r="F61" s="195"/>
      <c r="G61" s="195"/>
      <c r="H61" s="195"/>
      <c r="I61" s="195"/>
      <c r="J61" s="195"/>
      <c r="K61" s="5"/>
      <c r="L61" s="5"/>
    </row>
    <row r="62" ht="15.75" thickBot="1">
      <c r="F62" s="48">
        <f>VLOOKUP($G$6,'input table for each parish'!$A$6:$J$33,8)</f>
        <v>67.74</v>
      </c>
    </row>
    <row r="64" ht="14.25">
      <c r="D64" s="1" t="s">
        <v>229</v>
      </c>
    </row>
    <row r="66" spans="5:8" ht="14.25">
      <c r="E66" s="1" t="s">
        <v>40</v>
      </c>
      <c r="H66" s="1" t="s">
        <v>41</v>
      </c>
    </row>
    <row r="67" spans="5:8" ht="14.25">
      <c r="E67" s="1" t="s">
        <v>42</v>
      </c>
      <c r="H67" s="1" t="s">
        <v>43</v>
      </c>
    </row>
    <row r="68" spans="5:8" ht="14.25">
      <c r="E68" s="1" t="s">
        <v>44</v>
      </c>
      <c r="H68" s="1" t="s">
        <v>45</v>
      </c>
    </row>
    <row r="69" ht="14.25" customHeight="1"/>
    <row r="70" spans="4:12" s="12" customFormat="1" ht="15" customHeight="1">
      <c r="D70" s="189" t="s">
        <v>358</v>
      </c>
      <c r="E70" s="189"/>
      <c r="F70" s="189"/>
      <c r="G70" s="189"/>
      <c r="H70" s="189"/>
      <c r="I70" s="189"/>
      <c r="J70" s="189"/>
      <c r="K70" s="14"/>
      <c r="L70" s="14"/>
    </row>
    <row r="71" spans="4:14" ht="15" customHeight="1">
      <c r="D71" s="191" t="s">
        <v>271</v>
      </c>
      <c r="E71" s="198"/>
      <c r="F71" s="198"/>
      <c r="G71" s="198"/>
      <c r="H71" s="198"/>
      <c r="I71" s="198"/>
      <c r="J71" s="198"/>
      <c r="K71" s="5"/>
      <c r="L71" s="5"/>
      <c r="N71" s="12"/>
    </row>
    <row r="72" spans="4:14" ht="15" customHeight="1">
      <c r="D72" s="42"/>
      <c r="E72" s="130"/>
      <c r="F72" s="130"/>
      <c r="G72" s="130"/>
      <c r="H72" s="130"/>
      <c r="I72" s="130"/>
      <c r="J72" s="130"/>
      <c r="K72" s="5"/>
      <c r="L72" s="5"/>
      <c r="N72" s="12"/>
    </row>
    <row r="74" ht="15">
      <c r="D74" s="2" t="s">
        <v>46</v>
      </c>
    </row>
    <row r="76" spans="4:12" ht="27" customHeight="1">
      <c r="D76" s="195" t="s">
        <v>247</v>
      </c>
      <c r="E76" s="195"/>
      <c r="F76" s="195"/>
      <c r="G76" s="195"/>
      <c r="H76" s="195"/>
      <c r="I76" s="195"/>
      <c r="J76" s="195"/>
      <c r="K76" s="5"/>
      <c r="L76" s="5"/>
    </row>
    <row r="78" ht="15">
      <c r="D78" s="2" t="s">
        <v>144</v>
      </c>
    </row>
    <row r="80" ht="14.25">
      <c r="D80" s="1" t="s">
        <v>47</v>
      </c>
    </row>
    <row r="82" spans="4:5" ht="14.25">
      <c r="D82" s="1" t="s">
        <v>111</v>
      </c>
      <c r="E82" s="1" t="s">
        <v>334</v>
      </c>
    </row>
    <row r="84" spans="4:5" ht="14.25">
      <c r="D84" s="1" t="s">
        <v>112</v>
      </c>
      <c r="E84" s="1" t="s">
        <v>335</v>
      </c>
    </row>
    <row r="86" spans="4:12" ht="14.25">
      <c r="D86" s="1" t="s">
        <v>115</v>
      </c>
      <c r="E86" s="195" t="s">
        <v>113</v>
      </c>
      <c r="F86" s="195"/>
      <c r="G86" s="195"/>
      <c r="H86" s="195"/>
      <c r="I86" s="195"/>
      <c r="J86" s="195"/>
      <c r="K86" s="195"/>
      <c r="L86" s="5"/>
    </row>
    <row r="87" spans="5:12" ht="14.25">
      <c r="E87" s="196" t="s">
        <v>114</v>
      </c>
      <c r="F87" s="196"/>
      <c r="G87" s="196"/>
      <c r="H87" s="196"/>
      <c r="I87" s="5"/>
      <c r="J87" s="5"/>
      <c r="K87" s="5"/>
      <c r="L87" s="5"/>
    </row>
    <row r="89" s="12" customFormat="1" ht="15">
      <c r="D89" s="44" t="s">
        <v>53</v>
      </c>
    </row>
    <row r="90" s="12" customFormat="1" ht="14.25"/>
    <row r="91" spans="4:11" s="12" customFormat="1" ht="14.25">
      <c r="D91" s="45">
        <v>3.1</v>
      </c>
      <c r="E91" s="197" t="s">
        <v>132</v>
      </c>
      <c r="F91" s="197"/>
      <c r="G91" s="197"/>
      <c r="H91" s="197"/>
      <c r="I91" s="197"/>
      <c r="J91" s="197"/>
      <c r="K91" s="197"/>
    </row>
    <row r="92" spans="5:11" s="12" customFormat="1" ht="14.25">
      <c r="E92" s="197"/>
      <c r="F92" s="197"/>
      <c r="G92" s="197"/>
      <c r="H92" s="197"/>
      <c r="I92" s="197"/>
      <c r="J92" s="197"/>
      <c r="K92" s="197"/>
    </row>
    <row r="93" s="12" customFormat="1" ht="14.25"/>
    <row r="94" spans="4:12" s="12" customFormat="1" ht="45" customHeight="1">
      <c r="D94" s="46">
        <v>3.2</v>
      </c>
      <c r="E94" s="197" t="s">
        <v>336</v>
      </c>
      <c r="F94" s="197"/>
      <c r="G94" s="197"/>
      <c r="H94" s="197"/>
      <c r="I94" s="197"/>
      <c r="J94" s="197"/>
      <c r="K94" s="14"/>
      <c r="L94" s="14"/>
    </row>
    <row r="95" s="12" customFormat="1" ht="14.25"/>
    <row r="96" spans="4:5" s="12" customFormat="1" ht="15">
      <c r="D96" s="12" t="s">
        <v>134</v>
      </c>
      <c r="E96" s="47" t="s">
        <v>110</v>
      </c>
    </row>
    <row r="97" s="12" customFormat="1" ht="14.25"/>
    <row r="98" spans="5:10" s="12" customFormat="1" ht="14.25">
      <c r="E98" s="13" t="s">
        <v>48</v>
      </c>
      <c r="H98" s="191" t="s">
        <v>119</v>
      </c>
      <c r="I98" s="191"/>
      <c r="J98" s="191"/>
    </row>
    <row r="99" spans="5:9" s="12" customFormat="1" ht="14.25">
      <c r="E99" s="13"/>
      <c r="H99" s="14"/>
      <c r="I99" s="14"/>
    </row>
    <row r="100" spans="5:10" s="12" customFormat="1" ht="14.25" customHeight="1">
      <c r="E100" s="13" t="s">
        <v>49</v>
      </c>
      <c r="F100" s="13"/>
      <c r="G100" s="13"/>
      <c r="H100" s="191" t="s">
        <v>119</v>
      </c>
      <c r="I100" s="191"/>
      <c r="J100" s="191"/>
    </row>
    <row r="101" spans="5:9" s="12" customFormat="1" ht="14.25">
      <c r="E101" s="13"/>
      <c r="F101" s="13"/>
      <c r="G101" s="13"/>
      <c r="H101" s="14"/>
      <c r="I101" s="14"/>
    </row>
    <row r="102" spans="5:9" s="12" customFormat="1" ht="15" thickBot="1">
      <c r="E102" s="13"/>
      <c r="F102" s="13"/>
      <c r="G102" s="13"/>
      <c r="H102" s="14"/>
      <c r="I102" s="14"/>
    </row>
    <row r="103" spans="4:10" s="12" customFormat="1" ht="15.75" thickBot="1">
      <c r="D103" s="45" t="s">
        <v>135</v>
      </c>
      <c r="E103" s="47" t="s">
        <v>120</v>
      </c>
      <c r="H103" s="54">
        <v>32</v>
      </c>
      <c r="I103" s="55"/>
      <c r="J103" s="56"/>
    </row>
    <row r="104" s="12" customFormat="1" ht="14.25"/>
    <row r="105" spans="4:5" s="12" customFormat="1" ht="15">
      <c r="D105" s="45" t="s">
        <v>133</v>
      </c>
      <c r="E105" s="47" t="s">
        <v>145</v>
      </c>
    </row>
    <row r="106" s="12" customFormat="1" ht="15" thickBot="1"/>
    <row r="107" spans="5:10" s="12" customFormat="1" ht="15.75" thickBot="1">
      <c r="E107" s="12" t="s">
        <v>48</v>
      </c>
      <c r="H107" s="54">
        <v>500</v>
      </c>
      <c r="I107" s="55"/>
      <c r="J107" s="56"/>
    </row>
    <row r="108" spans="5:10" s="12" customFormat="1" ht="15.75" thickBot="1">
      <c r="E108" s="12" t="s">
        <v>49</v>
      </c>
      <c r="H108" s="54">
        <v>265</v>
      </c>
      <c r="I108" s="55"/>
      <c r="J108" s="56"/>
    </row>
    <row r="109" spans="4:12" s="12" customFormat="1" ht="14.25" customHeight="1">
      <c r="D109" s="42"/>
      <c r="E109" s="42"/>
      <c r="F109" s="42"/>
      <c r="G109" s="42"/>
      <c r="H109" s="42"/>
      <c r="I109" s="42"/>
      <c r="J109" s="42"/>
      <c r="K109" s="42"/>
      <c r="L109" s="42"/>
    </row>
    <row r="110" spans="4:11" ht="32.25" customHeight="1">
      <c r="D110" s="197" t="s">
        <v>258</v>
      </c>
      <c r="E110" s="197"/>
      <c r="F110" s="197"/>
      <c r="G110" s="197"/>
      <c r="H110" s="197"/>
      <c r="I110" s="197"/>
      <c r="J110" s="197"/>
      <c r="K110" s="12"/>
    </row>
    <row r="111" spans="4:11" ht="32.25" customHeight="1">
      <c r="D111" s="197" t="s">
        <v>259</v>
      </c>
      <c r="E111" s="197"/>
      <c r="F111" s="197"/>
      <c r="G111" s="197"/>
      <c r="H111" s="197"/>
      <c r="I111" s="197"/>
      <c r="J111" s="197"/>
      <c r="K111" s="12"/>
    </row>
    <row r="112" spans="4:11" ht="32.25" customHeight="1">
      <c r="D112" s="129"/>
      <c r="E112" s="129"/>
      <c r="F112" s="129"/>
      <c r="G112" s="129"/>
      <c r="H112" s="129"/>
      <c r="I112" s="129"/>
      <c r="J112" s="129"/>
      <c r="K112" s="12"/>
    </row>
    <row r="113" spans="4:10" ht="16.5" customHeight="1">
      <c r="D113" s="10"/>
      <c r="E113" s="10"/>
      <c r="F113" s="10"/>
      <c r="G113" s="10"/>
      <c r="H113" s="10"/>
      <c r="I113" s="10"/>
      <c r="J113" s="10"/>
    </row>
    <row r="114" ht="15">
      <c r="D114" s="2" t="s">
        <v>54</v>
      </c>
    </row>
    <row r="115" ht="15">
      <c r="D115" s="2"/>
    </row>
    <row r="116" spans="4:12" ht="58.5" customHeight="1">
      <c r="D116" s="199" t="str">
        <f>VLOOKUP($G$6,'input table for each parish'!$A$6:$J$33,10)</f>
        <v>Currently your Parish Council undertakes the maintenance of your parish recreation ground, and to claim financial assistance please fill in Form PAR3.</v>
      </c>
      <c r="E116" s="199"/>
      <c r="F116" s="199"/>
      <c r="G116" s="199"/>
      <c r="H116" s="199"/>
      <c r="I116" s="199"/>
      <c r="J116" s="199"/>
      <c r="K116" s="5"/>
      <c r="L116" s="5"/>
    </row>
    <row r="117" spans="4:12" ht="17.25" customHeight="1">
      <c r="D117" s="3"/>
      <c r="E117" s="3"/>
      <c r="F117" s="3"/>
      <c r="G117" s="3"/>
      <c r="H117" s="3"/>
      <c r="I117" s="3"/>
      <c r="J117" s="3"/>
      <c r="K117" s="5"/>
      <c r="L117" s="5"/>
    </row>
    <row r="118" spans="4:12" ht="30.75" customHeight="1">
      <c r="D118" s="195" t="s">
        <v>189</v>
      </c>
      <c r="E118" s="195"/>
      <c r="F118" s="195"/>
      <c r="G118" s="195"/>
      <c r="H118" s="195"/>
      <c r="I118" s="195"/>
      <c r="J118" s="195"/>
      <c r="K118" s="5"/>
      <c r="L118" s="5"/>
    </row>
    <row r="119" spans="4:12" ht="14.25" customHeight="1">
      <c r="D119" s="1" t="s">
        <v>187</v>
      </c>
      <c r="F119" s="3"/>
      <c r="G119" s="3"/>
      <c r="H119" s="3"/>
      <c r="I119" s="3"/>
      <c r="J119" s="3"/>
      <c r="K119" s="3"/>
      <c r="L119" s="3"/>
    </row>
    <row r="120" spans="4:12" ht="14.25">
      <c r="D120" s="3"/>
      <c r="E120" s="3"/>
      <c r="F120" s="3"/>
      <c r="G120" s="3"/>
      <c r="H120" s="3"/>
      <c r="I120" s="3"/>
      <c r="J120" s="3"/>
      <c r="K120" s="3"/>
      <c r="L120" s="3"/>
    </row>
    <row r="121" ht="14.25">
      <c r="D121" s="1" t="s">
        <v>50</v>
      </c>
    </row>
    <row r="123" ht="14.25">
      <c r="D123" s="1" t="s">
        <v>123</v>
      </c>
    </row>
    <row r="124" ht="14.25">
      <c r="D124" s="1" t="s">
        <v>173</v>
      </c>
    </row>
  </sheetData>
  <sheetProtection/>
  <mergeCells count="29">
    <mergeCell ref="E91:K92"/>
    <mergeCell ref="D116:J116"/>
    <mergeCell ref="D15:E15"/>
    <mergeCell ref="D70:J70"/>
    <mergeCell ref="E36:J37"/>
    <mergeCell ref="E56:J56"/>
    <mergeCell ref="E58:J58"/>
    <mergeCell ref="E61:J61"/>
    <mergeCell ref="E60:J60"/>
    <mergeCell ref="E48:J48"/>
    <mergeCell ref="D118:J118"/>
    <mergeCell ref="D76:J76"/>
    <mergeCell ref="E86:K86"/>
    <mergeCell ref="E87:H87"/>
    <mergeCell ref="D110:J110"/>
    <mergeCell ref="D71:J71"/>
    <mergeCell ref="D111:J111"/>
    <mergeCell ref="H98:J98"/>
    <mergeCell ref="E94:J94"/>
    <mergeCell ref="E57:J57"/>
    <mergeCell ref="E42:J42"/>
    <mergeCell ref="H100:J100"/>
    <mergeCell ref="I5:J5"/>
    <mergeCell ref="D28:J28"/>
    <mergeCell ref="D29:J29"/>
    <mergeCell ref="D30:J30"/>
    <mergeCell ref="E55:J55"/>
    <mergeCell ref="D14:E14"/>
    <mergeCell ref="D16:E16"/>
  </mergeCells>
  <printOptions/>
  <pageMargins left="0.5511811023622047" right="0.1968503937007874" top="0.31496062992125984" bottom="0.1968503937007874" header="0.15748031496062992" footer="0.15748031496062992"/>
  <pageSetup fitToHeight="6" horizontalDpi="600" verticalDpi="600" orientation="portrait" paperSize="9" scale="85" r:id="rId1"/>
  <rowBreaks count="1" manualBreakCount="1">
    <brk id="54" min="3" max="11" man="1"/>
  </rowBreaks>
</worksheet>
</file>

<file path=xl/worksheets/sheet2.xml><?xml version="1.0" encoding="utf-8"?>
<worksheet xmlns="http://schemas.openxmlformats.org/spreadsheetml/2006/main" xmlns:r="http://schemas.openxmlformats.org/officeDocument/2006/relationships">
  <sheetPr codeName="Sheet3">
    <tabColor indexed="15"/>
    <pageSetUpPr fitToPage="1"/>
  </sheetPr>
  <dimension ref="A1:R87"/>
  <sheetViews>
    <sheetView showGridLines="0" tabSelected="1" zoomScale="90" zoomScaleNormal="90" zoomScalePageLayoutView="0" workbookViewId="0" topLeftCell="A40">
      <selection activeCell="O68" sqref="O68"/>
    </sheetView>
  </sheetViews>
  <sheetFormatPr defaultColWidth="9.140625" defaultRowHeight="12.75"/>
  <cols>
    <col min="1" max="1" width="5.00390625" style="78" customWidth="1"/>
    <col min="2" max="2" width="13.7109375" style="78" customWidth="1"/>
    <col min="3" max="4" width="9.140625" style="78" customWidth="1"/>
    <col min="5" max="5" width="9.8515625" style="79" customWidth="1"/>
    <col min="6" max="6" width="9.140625" style="78" customWidth="1"/>
    <col min="7" max="7" width="7.57421875" style="78" customWidth="1"/>
    <col min="8" max="8" width="9.28125" style="78" bestFit="1" customWidth="1"/>
    <col min="9" max="9" width="12.28125" style="78" customWidth="1"/>
    <col min="10" max="10" width="13.8515625" style="79" customWidth="1"/>
    <col min="11" max="11" width="3.00390625" style="81" customWidth="1"/>
    <col min="12" max="12" width="15.00390625" style="78" customWidth="1"/>
    <col min="13" max="16384" width="9.140625" style="78" customWidth="1"/>
  </cols>
  <sheetData>
    <row r="1" spans="1:12" ht="20.25">
      <c r="A1" s="120" t="s">
        <v>118</v>
      </c>
      <c r="B1" s="121">
        <f>Letter!G6</f>
        <v>22</v>
      </c>
      <c r="J1" s="201" t="s">
        <v>95</v>
      </c>
      <c r="K1" s="201"/>
      <c r="L1" s="201"/>
    </row>
    <row r="2" spans="1:9" ht="20.25">
      <c r="A2" s="76"/>
      <c r="B2" s="77"/>
      <c r="H2" s="80"/>
      <c r="I2" s="80"/>
    </row>
    <row r="3" spans="1:11" ht="15.75">
      <c r="A3" s="108" t="s">
        <v>136</v>
      </c>
      <c r="B3" s="109"/>
      <c r="C3" s="109"/>
      <c r="D3" s="109"/>
      <c r="E3" s="109"/>
      <c r="F3" s="109"/>
      <c r="G3" s="109"/>
      <c r="H3" s="109"/>
      <c r="I3" s="109"/>
      <c r="J3" s="82"/>
      <c r="K3" s="83"/>
    </row>
    <row r="4" spans="1:11" ht="12">
      <c r="A4" s="110"/>
      <c r="B4" s="110"/>
      <c r="C4" s="110"/>
      <c r="D4" s="110"/>
      <c r="E4" s="110"/>
      <c r="F4" s="110"/>
      <c r="G4" s="110"/>
      <c r="H4" s="110"/>
      <c r="I4" s="110"/>
      <c r="J4" s="84"/>
      <c r="K4" s="85"/>
    </row>
    <row r="5" spans="1:9" ht="12.75" customHeight="1">
      <c r="A5" s="111"/>
      <c r="B5" s="111"/>
      <c r="C5" s="111"/>
      <c r="D5" s="111"/>
      <c r="E5" s="112"/>
      <c r="F5" s="111"/>
      <c r="G5" s="111"/>
      <c r="H5" s="111"/>
      <c r="I5" s="111"/>
    </row>
    <row r="6" spans="1:12" ht="15">
      <c r="A6" s="113" t="s">
        <v>137</v>
      </c>
      <c r="B6" s="113"/>
      <c r="C6" s="202" t="str">
        <f>VLOOKUP(B1,'input table for each parish'!A6:L33,2)</f>
        <v>Sutton</v>
      </c>
      <c r="D6" s="203"/>
      <c r="E6" s="203"/>
      <c r="F6" s="113" t="s">
        <v>337</v>
      </c>
      <c r="G6" s="114"/>
      <c r="H6" s="114"/>
      <c r="I6" s="114"/>
      <c r="J6" s="86"/>
      <c r="K6" s="87"/>
      <c r="L6" s="88"/>
    </row>
    <row r="7" spans="1:9" ht="12">
      <c r="A7" s="115" t="s">
        <v>61</v>
      </c>
      <c r="B7" s="111"/>
      <c r="C7" s="111"/>
      <c r="D7" s="111"/>
      <c r="E7" s="112"/>
      <c r="F7" s="111"/>
      <c r="G7" s="111"/>
      <c r="H7" s="111"/>
      <c r="I7" s="111"/>
    </row>
    <row r="8" spans="1:9" ht="15">
      <c r="A8" s="113" t="s">
        <v>124</v>
      </c>
      <c r="B8" s="114"/>
      <c r="C8" s="114"/>
      <c r="D8" s="114"/>
      <c r="E8" s="116"/>
      <c r="F8" s="114"/>
      <c r="G8" s="114"/>
      <c r="H8" s="114"/>
      <c r="I8" s="111"/>
    </row>
    <row r="9" spans="1:9" ht="12">
      <c r="A9" s="111"/>
      <c r="B9" s="111"/>
      <c r="C9" s="111"/>
      <c r="D9" s="111"/>
      <c r="E9" s="112"/>
      <c r="F9" s="111"/>
      <c r="G9" s="111"/>
      <c r="H9" s="117"/>
      <c r="I9" s="117"/>
    </row>
    <row r="10" spans="1:12" ht="14.25">
      <c r="A10" s="114" t="s">
        <v>96</v>
      </c>
      <c r="B10" s="114"/>
      <c r="C10" s="114"/>
      <c r="D10" s="114"/>
      <c r="E10" s="116"/>
      <c r="F10" s="114"/>
      <c r="G10" s="114"/>
      <c r="H10" s="114"/>
      <c r="I10" s="118"/>
      <c r="J10" s="78"/>
      <c r="K10" s="89"/>
      <c r="L10" s="149">
        <f>par2!H38</f>
        <v>736</v>
      </c>
    </row>
    <row r="11" spans="1:12" ht="14.25">
      <c r="A11" s="114"/>
      <c r="B11" s="114"/>
      <c r="C11" s="114"/>
      <c r="D11" s="114"/>
      <c r="E11" s="116"/>
      <c r="F11" s="114"/>
      <c r="G11" s="114"/>
      <c r="H11" s="114"/>
      <c r="I11" s="114"/>
      <c r="L11" s="134"/>
    </row>
    <row r="12" spans="1:12" ht="14.25">
      <c r="A12" s="114" t="s">
        <v>97</v>
      </c>
      <c r="B12" s="114"/>
      <c r="C12" s="114"/>
      <c r="D12" s="114"/>
      <c r="E12" s="116"/>
      <c r="F12" s="114"/>
      <c r="G12" s="114"/>
      <c r="H12" s="114"/>
      <c r="I12" s="118"/>
      <c r="J12" s="78"/>
      <c r="K12" s="89"/>
      <c r="L12" s="149">
        <f>'par3 '!I21</f>
        <v>2324</v>
      </c>
    </row>
    <row r="13" spans="1:12" ht="14.25">
      <c r="A13" s="114"/>
      <c r="B13" s="114"/>
      <c r="C13" s="114"/>
      <c r="D13" s="114"/>
      <c r="E13" s="116"/>
      <c r="F13" s="114"/>
      <c r="G13" s="114"/>
      <c r="H13" s="114"/>
      <c r="I13" s="118"/>
      <c r="L13" s="134"/>
    </row>
    <row r="14" spans="1:12" ht="15">
      <c r="A14" s="114" t="s">
        <v>138</v>
      </c>
      <c r="B14" s="114"/>
      <c r="C14" s="114"/>
      <c r="D14" s="114"/>
      <c r="E14" s="116"/>
      <c r="F14" s="114"/>
      <c r="G14" s="114"/>
      <c r="H14" s="114"/>
      <c r="I14" s="118"/>
      <c r="J14" s="78"/>
      <c r="K14" s="89"/>
      <c r="L14" s="148">
        <v>1166</v>
      </c>
    </row>
    <row r="15" spans="1:12" ht="15" thickBot="1">
      <c r="A15" s="114"/>
      <c r="B15" s="114"/>
      <c r="C15" s="114"/>
      <c r="D15" s="114"/>
      <c r="E15" s="116"/>
      <c r="F15" s="114"/>
      <c r="G15" s="114"/>
      <c r="H15" s="114"/>
      <c r="I15" s="118"/>
      <c r="L15" s="135"/>
    </row>
    <row r="16" spans="1:12" ht="21.75" customHeight="1" thickBot="1">
      <c r="A16" s="114" t="s">
        <v>338</v>
      </c>
      <c r="B16" s="114"/>
      <c r="C16" s="114"/>
      <c r="D16" s="114"/>
      <c r="E16" s="116"/>
      <c r="F16" s="114"/>
      <c r="G16" s="114"/>
      <c r="H16" s="114"/>
      <c r="I16" s="118"/>
      <c r="J16" s="78"/>
      <c r="K16" s="89"/>
      <c r="L16" s="146">
        <f>SUM(L14+L12+L10)</f>
        <v>4226</v>
      </c>
    </row>
    <row r="17" spans="1:9" ht="14.25">
      <c r="A17" s="114"/>
      <c r="B17" s="114"/>
      <c r="C17" s="114"/>
      <c r="D17" s="114"/>
      <c r="E17" s="116"/>
      <c r="F17" s="114"/>
      <c r="G17" s="114"/>
      <c r="H17" s="114"/>
      <c r="I17" s="111"/>
    </row>
    <row r="18" spans="1:9" ht="14.25">
      <c r="A18" s="114" t="s">
        <v>98</v>
      </c>
      <c r="B18" s="114"/>
      <c r="C18" s="114"/>
      <c r="D18" s="114"/>
      <c r="E18" s="116"/>
      <c r="F18" s="114"/>
      <c r="G18" s="114"/>
      <c r="H18" s="114"/>
      <c r="I18" s="111"/>
    </row>
    <row r="19" spans="1:9" ht="14.25">
      <c r="A19" s="114"/>
      <c r="B19" s="114"/>
      <c r="C19" s="114"/>
      <c r="D19" s="114"/>
      <c r="E19" s="116"/>
      <c r="F19" s="114"/>
      <c r="G19" s="114"/>
      <c r="H19" s="114"/>
      <c r="I19" s="111"/>
    </row>
    <row r="20" spans="1:11" ht="14.25">
      <c r="A20" s="114"/>
      <c r="B20" s="141" t="s">
        <v>99</v>
      </c>
      <c r="C20" s="141"/>
      <c r="D20" s="141"/>
      <c r="E20" s="142"/>
      <c r="F20" s="141"/>
      <c r="G20" s="141"/>
      <c r="H20" s="143"/>
      <c r="I20" s="144"/>
      <c r="J20" s="148">
        <v>0</v>
      </c>
      <c r="K20" s="90"/>
    </row>
    <row r="21" spans="1:11" ht="14.25">
      <c r="A21" s="114"/>
      <c r="B21" s="114"/>
      <c r="C21" s="114"/>
      <c r="D21" s="114"/>
      <c r="E21" s="116"/>
      <c r="F21" s="114"/>
      <c r="G21" s="114"/>
      <c r="H21" s="119"/>
      <c r="I21" s="111"/>
      <c r="J21" s="134"/>
      <c r="K21" s="91"/>
    </row>
    <row r="22" spans="1:11" ht="14.25">
      <c r="A22" s="111"/>
      <c r="B22" s="114" t="s">
        <v>286</v>
      </c>
      <c r="C22" s="114"/>
      <c r="D22" s="114"/>
      <c r="E22" s="116"/>
      <c r="F22" s="114"/>
      <c r="G22" s="114"/>
      <c r="H22" s="111"/>
      <c r="I22" s="111"/>
      <c r="J22" s="150">
        <f>par2!H40</f>
        <v>552</v>
      </c>
      <c r="K22" s="92"/>
    </row>
    <row r="23" spans="1:11" ht="14.25">
      <c r="A23" s="111"/>
      <c r="B23" s="114"/>
      <c r="C23" s="114"/>
      <c r="D23" s="114"/>
      <c r="E23" s="116"/>
      <c r="F23" s="114"/>
      <c r="G23" s="114"/>
      <c r="H23" s="119"/>
      <c r="I23" s="111"/>
      <c r="J23" s="136"/>
      <c r="K23" s="93"/>
    </row>
    <row r="24" spans="1:11" ht="14.25">
      <c r="A24" s="111"/>
      <c r="B24" s="114" t="s">
        <v>287</v>
      </c>
      <c r="C24" s="114"/>
      <c r="D24" s="114"/>
      <c r="E24" s="116"/>
      <c r="F24" s="114"/>
      <c r="G24" s="114"/>
      <c r="H24" s="119"/>
      <c r="I24" s="111"/>
      <c r="J24" s="136"/>
      <c r="K24" s="93"/>
    </row>
    <row r="25" spans="1:11" ht="14.25">
      <c r="A25" s="111"/>
      <c r="B25" s="114" t="s">
        <v>352</v>
      </c>
      <c r="C25" s="114"/>
      <c r="D25" s="114"/>
      <c r="E25" s="116"/>
      <c r="F25" s="114"/>
      <c r="G25" s="114"/>
      <c r="H25" s="111"/>
      <c r="I25" s="111"/>
      <c r="J25" s="149">
        <f>'par3 '!I21</f>
        <v>2324</v>
      </c>
      <c r="K25" s="90"/>
    </row>
    <row r="26" spans="1:12" ht="14.25">
      <c r="A26" s="111"/>
      <c r="B26" s="114"/>
      <c r="C26" s="114"/>
      <c r="D26" s="114"/>
      <c r="E26" s="116"/>
      <c r="F26" s="114"/>
      <c r="G26" s="114"/>
      <c r="H26" s="114"/>
      <c r="I26" s="111"/>
      <c r="J26" s="134"/>
      <c r="K26" s="91"/>
      <c r="L26" s="79"/>
    </row>
    <row r="27" spans="1:12" ht="14.25">
      <c r="A27" s="111"/>
      <c r="B27" s="114" t="s">
        <v>288</v>
      </c>
      <c r="C27" s="114"/>
      <c r="D27" s="114"/>
      <c r="E27" s="116"/>
      <c r="F27" s="114"/>
      <c r="G27" s="114"/>
      <c r="H27" s="111"/>
      <c r="I27" s="111"/>
      <c r="J27" s="151"/>
      <c r="K27" s="90"/>
      <c r="L27" s="79"/>
    </row>
    <row r="28" spans="1:12" ht="14.25">
      <c r="A28" s="111"/>
      <c r="B28" s="114"/>
      <c r="C28" s="114"/>
      <c r="D28" s="114"/>
      <c r="E28" s="116"/>
      <c r="F28" s="114"/>
      <c r="G28" s="114"/>
      <c r="H28" s="111"/>
      <c r="I28" s="111"/>
      <c r="J28" s="78"/>
      <c r="K28" s="89"/>
      <c r="L28" s="112"/>
    </row>
    <row r="29" spans="1:12" ht="14.25">
      <c r="A29" s="111"/>
      <c r="B29" s="114" t="s">
        <v>289</v>
      </c>
      <c r="C29" s="114"/>
      <c r="D29" s="114"/>
      <c r="E29" s="116"/>
      <c r="F29" s="114"/>
      <c r="G29" s="114"/>
      <c r="H29" s="111"/>
      <c r="I29" s="111"/>
      <c r="J29" s="78"/>
      <c r="K29" s="89"/>
      <c r="L29" s="152">
        <f>SUM(J27+J25+J22+J20)</f>
        <v>2876</v>
      </c>
    </row>
    <row r="30" spans="1:12" ht="14.25">
      <c r="A30" s="111"/>
      <c r="B30" s="111"/>
      <c r="C30" s="111"/>
      <c r="D30" s="111"/>
      <c r="E30" s="112"/>
      <c r="F30" s="111"/>
      <c r="G30" s="111"/>
      <c r="H30" s="111"/>
      <c r="I30" s="111"/>
      <c r="J30" s="86"/>
      <c r="K30" s="87"/>
      <c r="L30" s="137"/>
    </row>
    <row r="31" spans="1:12" ht="14.25">
      <c r="A31" s="114" t="s">
        <v>339</v>
      </c>
      <c r="B31" s="114"/>
      <c r="C31" s="114"/>
      <c r="D31" s="114"/>
      <c r="E31" s="116"/>
      <c r="F31" s="114"/>
      <c r="G31" s="114"/>
      <c r="H31" s="114"/>
      <c r="I31" s="111"/>
      <c r="J31" s="78"/>
      <c r="K31" s="89"/>
      <c r="L31" s="152">
        <f>SUM(L16-L29)</f>
        <v>1350</v>
      </c>
    </row>
    <row r="32" spans="1:12" ht="15" thickBot="1">
      <c r="A32" s="114"/>
      <c r="B32" s="114"/>
      <c r="C32" s="114"/>
      <c r="D32" s="114"/>
      <c r="E32" s="116"/>
      <c r="F32" s="114"/>
      <c r="G32" s="114"/>
      <c r="H32" s="114"/>
      <c r="I32" s="114"/>
      <c r="L32" s="138"/>
    </row>
    <row r="33" spans="1:12" ht="21.75" customHeight="1" thickBot="1">
      <c r="A33" s="141" t="s">
        <v>340</v>
      </c>
      <c r="B33" s="141"/>
      <c r="C33" s="141"/>
      <c r="D33" s="141"/>
      <c r="E33" s="142"/>
      <c r="F33" s="141"/>
      <c r="G33" s="141"/>
      <c r="H33" s="141"/>
      <c r="I33" s="111"/>
      <c r="J33" s="78"/>
      <c r="K33" s="89"/>
      <c r="L33" s="139">
        <f>L29+L31</f>
        <v>4226</v>
      </c>
    </row>
    <row r="34" spans="1:12" ht="21.75" customHeight="1">
      <c r="A34" s="114"/>
      <c r="B34" s="114"/>
      <c r="C34" s="114"/>
      <c r="D34" s="114"/>
      <c r="E34" s="116"/>
      <c r="F34" s="114"/>
      <c r="G34" s="114"/>
      <c r="H34" s="114"/>
      <c r="I34" s="111"/>
      <c r="J34" s="78"/>
      <c r="K34" s="89"/>
      <c r="L34" s="94"/>
    </row>
    <row r="35" spans="1:9" ht="6" customHeight="1">
      <c r="A35" s="114"/>
      <c r="B35" s="114"/>
      <c r="C35" s="114"/>
      <c r="D35" s="114"/>
      <c r="E35" s="116"/>
      <c r="F35" s="114"/>
      <c r="G35" s="114"/>
      <c r="H35" s="114"/>
      <c r="I35" s="111"/>
    </row>
    <row r="36" spans="1:9" ht="14.25">
      <c r="A36" s="114" t="s">
        <v>100</v>
      </c>
      <c r="B36" s="114"/>
      <c r="C36" s="114"/>
      <c r="D36" s="114"/>
      <c r="E36" s="116"/>
      <c r="F36" s="114"/>
      <c r="G36" s="114"/>
      <c r="H36" s="114"/>
      <c r="I36" s="111"/>
    </row>
    <row r="37" spans="1:9" ht="12">
      <c r="A37" s="111"/>
      <c r="B37" s="111"/>
      <c r="C37" s="111"/>
      <c r="D37" s="111"/>
      <c r="E37" s="112"/>
      <c r="F37" s="111"/>
      <c r="G37" s="111"/>
      <c r="H37" s="111"/>
      <c r="I37" s="111"/>
    </row>
    <row r="38" spans="1:13" ht="12">
      <c r="A38" s="95"/>
      <c r="B38" s="95" t="s">
        <v>359</v>
      </c>
      <c r="C38" s="95"/>
      <c r="D38" s="95"/>
      <c r="E38" s="96"/>
      <c r="F38" s="95"/>
      <c r="G38" s="95"/>
      <c r="H38" s="95"/>
      <c r="I38" s="95"/>
      <c r="J38" s="96"/>
      <c r="L38" s="95"/>
      <c r="M38" s="95"/>
    </row>
    <row r="40" spans="1:13" ht="14.25">
      <c r="A40" s="97"/>
      <c r="B40" s="97"/>
      <c r="C40" s="97"/>
      <c r="D40" s="97"/>
      <c r="E40" s="98"/>
      <c r="F40" s="97"/>
      <c r="G40" s="97"/>
      <c r="H40" s="97"/>
      <c r="I40" s="97" t="s">
        <v>139</v>
      </c>
      <c r="J40" s="97"/>
      <c r="K40" s="87"/>
      <c r="L40" s="95"/>
      <c r="M40" s="95"/>
    </row>
    <row r="41" spans="1:11" ht="4.5" customHeight="1">
      <c r="A41" s="86"/>
      <c r="B41" s="86"/>
      <c r="C41" s="86"/>
      <c r="D41" s="86"/>
      <c r="E41" s="88"/>
      <c r="F41" s="86"/>
      <c r="G41" s="86"/>
      <c r="H41" s="86"/>
      <c r="I41" s="86"/>
      <c r="J41" s="86"/>
      <c r="K41" s="87"/>
    </row>
    <row r="42" spans="1:13" ht="14.25">
      <c r="A42" s="114" t="s">
        <v>140</v>
      </c>
      <c r="B42" s="114"/>
      <c r="C42" s="114"/>
      <c r="D42" s="114"/>
      <c r="E42" s="116"/>
      <c r="F42" s="114"/>
      <c r="G42" s="114"/>
      <c r="H42" s="114"/>
      <c r="I42" s="114"/>
      <c r="J42" s="114"/>
      <c r="K42" s="122"/>
      <c r="L42" s="111"/>
      <c r="M42" s="111"/>
    </row>
    <row r="43" spans="1:13" ht="14.25">
      <c r="A43" s="114" t="s">
        <v>141</v>
      </c>
      <c r="B43" s="114"/>
      <c r="C43" s="114"/>
      <c r="D43" s="114"/>
      <c r="E43" s="116"/>
      <c r="F43" s="114"/>
      <c r="G43" s="114"/>
      <c r="H43" s="114"/>
      <c r="I43" s="114"/>
      <c r="J43" s="114"/>
      <c r="K43" s="122"/>
      <c r="L43" s="111"/>
      <c r="M43" s="111"/>
    </row>
    <row r="44" spans="1:11" ht="14.25">
      <c r="A44" s="86"/>
      <c r="B44" s="86"/>
      <c r="C44" s="86"/>
      <c r="D44" s="86" t="s">
        <v>360</v>
      </c>
      <c r="E44" s="88"/>
      <c r="F44" s="86"/>
      <c r="G44" s="86"/>
      <c r="H44" s="86"/>
      <c r="I44" s="86"/>
      <c r="J44" s="86"/>
      <c r="K44" s="87"/>
    </row>
    <row r="45" spans="1:11" ht="3.75" customHeight="1">
      <c r="A45" s="86"/>
      <c r="B45" s="86"/>
      <c r="C45" s="86"/>
      <c r="D45" s="86"/>
      <c r="E45" s="88"/>
      <c r="F45" s="86"/>
      <c r="G45" s="86"/>
      <c r="H45" s="86"/>
      <c r="I45" s="86"/>
      <c r="J45" s="86"/>
      <c r="K45" s="87"/>
    </row>
    <row r="46" spans="1:11" ht="14.25">
      <c r="A46" s="86"/>
      <c r="B46" s="86"/>
      <c r="C46" s="86" t="s">
        <v>105</v>
      </c>
      <c r="D46" s="86"/>
      <c r="E46" s="88"/>
      <c r="F46" s="86"/>
      <c r="G46" s="86"/>
      <c r="H46" s="86"/>
      <c r="I46" s="86"/>
      <c r="J46" s="86"/>
      <c r="K46" s="87"/>
    </row>
    <row r="47" spans="1:11" ht="14.25">
      <c r="A47" s="86"/>
      <c r="B47" s="86"/>
      <c r="C47" s="86"/>
      <c r="D47" s="86" t="s">
        <v>361</v>
      </c>
      <c r="E47" s="88"/>
      <c r="F47" s="86"/>
      <c r="G47" s="86"/>
      <c r="H47" s="86"/>
      <c r="I47" s="86"/>
      <c r="J47" s="86"/>
      <c r="K47" s="87"/>
    </row>
    <row r="48" spans="1:11" ht="14.25">
      <c r="A48" s="86"/>
      <c r="B48" s="86"/>
      <c r="C48" s="86" t="s">
        <v>106</v>
      </c>
      <c r="D48" s="86"/>
      <c r="E48" s="88"/>
      <c r="F48" s="86"/>
      <c r="G48" s="86"/>
      <c r="H48" s="86"/>
      <c r="I48" s="86"/>
      <c r="J48" s="86"/>
      <c r="K48" s="87"/>
    </row>
    <row r="49" spans="1:11" ht="14.25">
      <c r="A49" s="86"/>
      <c r="B49" s="86"/>
      <c r="C49" s="86"/>
      <c r="D49" s="188">
        <v>42744</v>
      </c>
      <c r="E49" s="88"/>
      <c r="F49" s="86"/>
      <c r="G49" s="86"/>
      <c r="H49" s="86"/>
      <c r="I49" s="86"/>
      <c r="J49" s="86"/>
      <c r="K49" s="87"/>
    </row>
    <row r="50" spans="1:11" ht="14.25">
      <c r="A50" s="86"/>
      <c r="B50" s="86"/>
      <c r="C50" s="86" t="s">
        <v>107</v>
      </c>
      <c r="D50" s="86"/>
      <c r="E50" s="88"/>
      <c r="F50" s="86"/>
      <c r="G50" s="86"/>
      <c r="H50" s="86"/>
      <c r="I50" s="86"/>
      <c r="J50" s="86"/>
      <c r="K50" s="87"/>
    </row>
    <row r="51" spans="1:11" ht="14.25">
      <c r="A51" s="86"/>
      <c r="B51" s="86"/>
      <c r="C51" s="86"/>
      <c r="D51" s="86"/>
      <c r="E51" s="88"/>
      <c r="F51" s="86"/>
      <c r="G51" s="86"/>
      <c r="H51" s="86"/>
      <c r="I51" s="86"/>
      <c r="J51" s="86"/>
      <c r="K51" s="87"/>
    </row>
    <row r="52" spans="1:11" ht="15" thickBot="1">
      <c r="A52" s="86"/>
      <c r="B52" s="86"/>
      <c r="C52" s="86"/>
      <c r="D52" s="86"/>
      <c r="E52" s="88"/>
      <c r="F52" s="86"/>
      <c r="G52" s="86"/>
      <c r="H52" s="86"/>
      <c r="I52" s="86"/>
      <c r="J52" s="86"/>
      <c r="K52" s="87"/>
    </row>
    <row r="53" spans="1:12" ht="15" thickBot="1">
      <c r="A53" s="86" t="s">
        <v>341</v>
      </c>
      <c r="B53" s="86"/>
      <c r="C53" s="86"/>
      <c r="D53" s="86"/>
      <c r="E53" s="88"/>
      <c r="F53" s="86"/>
      <c r="G53" s="86"/>
      <c r="H53" s="86"/>
      <c r="I53" s="86"/>
      <c r="K53" s="87"/>
      <c r="L53" s="132">
        <f>IF(((L33-J22)+(par2!H33*75%))&gt;5000,(((L33-J22)+(par2!H33*75%))/2),((L33-J22)+(par2!H33*75%)))</f>
        <v>4226</v>
      </c>
    </row>
    <row r="54" spans="1:12" ht="4.5" customHeight="1" thickBot="1">
      <c r="A54" s="86"/>
      <c r="B54" s="86"/>
      <c r="C54" s="86"/>
      <c r="D54" s="86"/>
      <c r="E54" s="88"/>
      <c r="F54" s="86"/>
      <c r="G54" s="86"/>
      <c r="H54" s="86"/>
      <c r="I54" s="86"/>
      <c r="K54" s="87"/>
      <c r="L54" s="133"/>
    </row>
    <row r="55" spans="1:12" ht="15" thickBot="1">
      <c r="A55" s="86" t="s">
        <v>342</v>
      </c>
      <c r="B55" s="86"/>
      <c r="C55" s="86"/>
      <c r="D55" s="86"/>
      <c r="E55" s="88"/>
      <c r="F55" s="86"/>
      <c r="G55" s="86"/>
      <c r="H55" s="86"/>
      <c r="I55" s="86"/>
      <c r="K55" s="87"/>
      <c r="L55" s="132">
        <f>IF(((L33-J22)+(par2!H33*75%))&gt;5000,(((L33-J22)+(par2!H33*75%))/2),0)</f>
        <v>0</v>
      </c>
    </row>
    <row r="56" spans="1:11" ht="14.25">
      <c r="A56" s="86"/>
      <c r="B56" s="86"/>
      <c r="C56" s="86"/>
      <c r="D56" s="86"/>
      <c r="E56" s="88"/>
      <c r="F56" s="86"/>
      <c r="G56" s="86"/>
      <c r="H56" s="86"/>
      <c r="I56" s="86"/>
      <c r="J56" s="86"/>
      <c r="K56" s="87"/>
    </row>
    <row r="57" spans="1:15" ht="15" thickBot="1">
      <c r="A57" s="99"/>
      <c r="B57" s="99"/>
      <c r="C57" s="99"/>
      <c r="D57" s="99"/>
      <c r="E57" s="100"/>
      <c r="F57" s="99"/>
      <c r="G57" s="99"/>
      <c r="H57" s="99"/>
      <c r="I57" s="99"/>
      <c r="J57" s="99"/>
      <c r="K57" s="99"/>
      <c r="L57" s="101"/>
      <c r="M57" s="101"/>
      <c r="N57" s="101"/>
      <c r="O57" s="101"/>
    </row>
    <row r="58" spans="1:15" ht="5.25" customHeight="1">
      <c r="A58" s="102"/>
      <c r="B58" s="87"/>
      <c r="C58" s="87"/>
      <c r="D58" s="87"/>
      <c r="E58" s="103"/>
      <c r="F58" s="87"/>
      <c r="G58" s="87"/>
      <c r="H58" s="87"/>
      <c r="I58" s="87"/>
      <c r="J58" s="87"/>
      <c r="K58" s="87"/>
      <c r="L58" s="89"/>
      <c r="M58" s="89"/>
      <c r="N58" s="89"/>
      <c r="O58" s="89"/>
    </row>
    <row r="59" spans="1:11" ht="15">
      <c r="A59" s="113" t="s">
        <v>260</v>
      </c>
      <c r="B59" s="114"/>
      <c r="C59" s="114"/>
      <c r="D59" s="114"/>
      <c r="E59" s="116"/>
      <c r="F59" s="114"/>
      <c r="G59" s="114"/>
      <c r="H59" s="114"/>
      <c r="I59" s="114"/>
      <c r="J59" s="86"/>
      <c r="K59" s="87"/>
    </row>
    <row r="60" spans="1:11" ht="15">
      <c r="A60" s="113"/>
      <c r="B60" s="114"/>
      <c r="C60" s="114"/>
      <c r="D60" s="114"/>
      <c r="E60" s="116"/>
      <c r="F60" s="114"/>
      <c r="G60" s="114"/>
      <c r="H60" s="114"/>
      <c r="I60" s="114"/>
      <c r="J60" s="86"/>
      <c r="K60" s="87"/>
    </row>
    <row r="61" spans="1:11" ht="15.75" thickBot="1">
      <c r="A61" s="113" t="s">
        <v>261</v>
      </c>
      <c r="B61" s="114"/>
      <c r="C61" s="114"/>
      <c r="D61" s="114"/>
      <c r="E61" s="116"/>
      <c r="F61" s="114"/>
      <c r="G61" s="114"/>
      <c r="H61" s="114"/>
      <c r="I61" s="114"/>
      <c r="J61" s="86"/>
      <c r="K61" s="87"/>
    </row>
    <row r="62" spans="1:12" ht="15" thickBot="1">
      <c r="A62" s="114" t="s">
        <v>256</v>
      </c>
      <c r="B62" s="111"/>
      <c r="C62" s="111"/>
      <c r="D62" s="114"/>
      <c r="E62" s="116"/>
      <c r="F62" s="114"/>
      <c r="G62" s="114"/>
      <c r="H62" s="114"/>
      <c r="I62" s="111"/>
      <c r="J62" s="75">
        <f>VLOOKUP(Letter!$G$6,'input table for each parish'!$A$1:J$33,8)</f>
        <v>67.74</v>
      </c>
      <c r="K62" s="94"/>
      <c r="L62" s="75">
        <f>ROUND(L31/J62,2)</f>
        <v>19.93</v>
      </c>
    </row>
    <row r="63" spans="1:12" ht="6.75" customHeight="1" thickBot="1">
      <c r="A63" s="114"/>
      <c r="B63" s="114"/>
      <c r="C63" s="114"/>
      <c r="D63" s="114"/>
      <c r="E63" s="116"/>
      <c r="F63" s="114"/>
      <c r="G63" s="114"/>
      <c r="H63" s="114"/>
      <c r="I63" s="111"/>
      <c r="J63" s="78"/>
      <c r="K63" s="89"/>
      <c r="L63" s="94"/>
    </row>
    <row r="64" spans="1:18" ht="21.75" customHeight="1" thickBot="1">
      <c r="A64" s="114" t="s">
        <v>343</v>
      </c>
      <c r="B64" s="111"/>
      <c r="C64" s="111"/>
      <c r="D64" s="114"/>
      <c r="E64" s="116"/>
      <c r="F64" s="114"/>
      <c r="G64" s="114"/>
      <c r="H64" s="114"/>
      <c r="I64" s="111"/>
      <c r="J64" s="94"/>
      <c r="K64" s="94"/>
      <c r="L64" s="75">
        <f>VLOOKUP(Letter!$G$6,'input table for each parish'!$A$1:$J$33,9)</f>
        <v>20.52</v>
      </c>
      <c r="M64" s="104"/>
      <c r="N64" s="104"/>
      <c r="O64" s="104"/>
      <c r="P64" s="104"/>
      <c r="Q64" s="104"/>
      <c r="R64" s="104"/>
    </row>
    <row r="65" spans="1:12" ht="6.75" customHeight="1" thickBot="1">
      <c r="A65" s="114"/>
      <c r="B65" s="114"/>
      <c r="C65" s="114"/>
      <c r="D65" s="114"/>
      <c r="E65" s="116"/>
      <c r="F65" s="114"/>
      <c r="G65" s="114"/>
      <c r="H65" s="114"/>
      <c r="I65" s="111"/>
      <c r="J65" s="78"/>
      <c r="K65" s="89"/>
      <c r="L65" s="94"/>
    </row>
    <row r="66" spans="1:12" ht="21.75" customHeight="1" thickBot="1">
      <c r="A66" s="114" t="s">
        <v>257</v>
      </c>
      <c r="B66" s="111"/>
      <c r="C66" s="111"/>
      <c r="D66" s="114"/>
      <c r="E66" s="116"/>
      <c r="F66" s="114"/>
      <c r="G66" s="114"/>
      <c r="H66" s="114"/>
      <c r="I66" s="111"/>
      <c r="J66" s="94"/>
      <c r="K66" s="94"/>
      <c r="L66" s="107">
        <f>(L62-L64)/L64</f>
        <v>-0.028752436647173484</v>
      </c>
    </row>
    <row r="67" spans="1:12" ht="21.75" customHeight="1">
      <c r="A67" s="114"/>
      <c r="B67" s="114"/>
      <c r="C67" s="114"/>
      <c r="D67" s="114"/>
      <c r="E67" s="116"/>
      <c r="F67" s="114"/>
      <c r="G67" s="114"/>
      <c r="H67" s="114"/>
      <c r="I67" s="111"/>
      <c r="J67" s="78"/>
      <c r="K67" s="89"/>
      <c r="L67" s="94"/>
    </row>
    <row r="68" spans="1:11" ht="15.75" thickBot="1">
      <c r="A68" s="113" t="s">
        <v>262</v>
      </c>
      <c r="B68" s="114"/>
      <c r="C68" s="114"/>
      <c r="D68" s="114"/>
      <c r="E68" s="116"/>
      <c r="F68" s="114"/>
      <c r="G68" s="114"/>
      <c r="H68" s="114"/>
      <c r="I68" s="114"/>
      <c r="J68" s="86"/>
      <c r="K68" s="87"/>
    </row>
    <row r="69" spans="1:12" ht="21.75" customHeight="1" thickBot="1">
      <c r="A69" s="114" t="s">
        <v>290</v>
      </c>
      <c r="B69" s="111"/>
      <c r="C69" s="114"/>
      <c r="D69" s="114"/>
      <c r="E69" s="116"/>
      <c r="F69" s="114"/>
      <c r="G69" s="114"/>
      <c r="H69" s="114"/>
      <c r="I69" s="111"/>
      <c r="J69" s="78"/>
      <c r="K69" s="89"/>
      <c r="L69" s="153">
        <v>10000</v>
      </c>
    </row>
    <row r="70" spans="1:12" ht="6.75" customHeight="1" thickBot="1">
      <c r="A70" s="114"/>
      <c r="B70" s="111"/>
      <c r="C70" s="114"/>
      <c r="D70" s="114"/>
      <c r="E70" s="116"/>
      <c r="F70" s="114"/>
      <c r="G70" s="114"/>
      <c r="H70" s="114"/>
      <c r="I70" s="111"/>
      <c r="J70" s="78"/>
      <c r="K70" s="89"/>
      <c r="L70" s="94"/>
    </row>
    <row r="71" spans="1:12" ht="21.75" customHeight="1" thickBot="1">
      <c r="A71" s="114" t="s">
        <v>344</v>
      </c>
      <c r="B71" s="111"/>
      <c r="C71" s="114"/>
      <c r="D71" s="114"/>
      <c r="E71" s="116"/>
      <c r="F71" s="114"/>
      <c r="G71" s="114"/>
      <c r="H71" s="114"/>
      <c r="I71" s="111"/>
      <c r="J71" s="78"/>
      <c r="K71" s="89"/>
      <c r="L71" s="153">
        <v>2000</v>
      </c>
    </row>
    <row r="72" spans="1:12" ht="6.75" customHeight="1" thickBot="1">
      <c r="A72" s="114"/>
      <c r="B72" s="111"/>
      <c r="C72" s="114"/>
      <c r="D72" s="114"/>
      <c r="E72" s="116"/>
      <c r="F72" s="114"/>
      <c r="G72" s="114"/>
      <c r="H72" s="114"/>
      <c r="I72" s="111"/>
      <c r="J72" s="78"/>
      <c r="K72" s="89"/>
      <c r="L72" s="94"/>
    </row>
    <row r="73" spans="1:12" ht="21.75" customHeight="1" thickBot="1">
      <c r="A73" s="114" t="s">
        <v>345</v>
      </c>
      <c r="B73" s="111"/>
      <c r="C73" s="114"/>
      <c r="D73" s="114"/>
      <c r="E73" s="116"/>
      <c r="F73" s="114"/>
      <c r="G73" s="114"/>
      <c r="H73" s="114"/>
      <c r="I73" s="111"/>
      <c r="J73" s="78"/>
      <c r="K73" s="89"/>
      <c r="L73" s="75">
        <f>L69-L71</f>
        <v>8000</v>
      </c>
    </row>
    <row r="74" spans="1:9" ht="14.25">
      <c r="A74" s="114"/>
      <c r="B74" s="114"/>
      <c r="C74" s="114"/>
      <c r="D74" s="114"/>
      <c r="E74" s="116"/>
      <c r="F74" s="114"/>
      <c r="G74" s="114"/>
      <c r="H74" s="114"/>
      <c r="I74" s="111"/>
    </row>
    <row r="75" spans="1:15" ht="15" thickBot="1">
      <c r="A75" s="123"/>
      <c r="B75" s="124"/>
      <c r="C75" s="124"/>
      <c r="D75" s="124"/>
      <c r="E75" s="125"/>
      <c r="F75" s="124"/>
      <c r="G75" s="124"/>
      <c r="H75" s="124"/>
      <c r="I75" s="124"/>
      <c r="J75" s="99"/>
      <c r="K75" s="99"/>
      <c r="L75" s="101"/>
      <c r="M75" s="101"/>
      <c r="N75" s="101"/>
      <c r="O75" s="101"/>
    </row>
    <row r="76" spans="1:9" ht="12">
      <c r="A76" s="111"/>
      <c r="B76" s="111"/>
      <c r="C76" s="111"/>
      <c r="D76" s="111"/>
      <c r="E76" s="112"/>
      <c r="F76" s="111"/>
      <c r="G76" s="111"/>
      <c r="H76" s="111"/>
      <c r="I76" s="111"/>
    </row>
    <row r="77" spans="1:15" ht="16.5">
      <c r="A77" s="186" t="s">
        <v>357</v>
      </c>
      <c r="B77" s="187"/>
      <c r="C77" s="187"/>
      <c r="D77" s="187"/>
      <c r="E77" s="187"/>
      <c r="F77" s="187"/>
      <c r="G77" s="187"/>
      <c r="H77" s="126"/>
      <c r="I77" s="126"/>
      <c r="J77" s="105"/>
      <c r="K77" s="106"/>
      <c r="L77" s="105"/>
      <c r="M77" s="105"/>
      <c r="N77" s="105"/>
      <c r="O77" s="105"/>
    </row>
    <row r="78" spans="1:9" ht="12">
      <c r="A78" s="111"/>
      <c r="B78" s="111"/>
      <c r="C78" s="111"/>
      <c r="D78" s="111"/>
      <c r="E78" s="112"/>
      <c r="F78" s="111"/>
      <c r="G78" s="111"/>
      <c r="H78" s="111"/>
      <c r="I78" s="111"/>
    </row>
    <row r="79" spans="2:9" ht="14.25">
      <c r="B79" s="114"/>
      <c r="C79" s="114"/>
      <c r="D79" s="111"/>
      <c r="E79" s="112"/>
      <c r="F79" s="111"/>
      <c r="G79" s="111"/>
      <c r="H79" s="111"/>
      <c r="I79" s="111"/>
    </row>
    <row r="80" spans="1:9" ht="14.25">
      <c r="A80" s="114" t="s">
        <v>123</v>
      </c>
      <c r="B80" s="114"/>
      <c r="C80" s="114"/>
      <c r="D80" s="111"/>
      <c r="E80" s="112"/>
      <c r="F80" s="111"/>
      <c r="G80" s="111"/>
      <c r="H80" s="111"/>
      <c r="I80" s="111"/>
    </row>
    <row r="81" spans="1:9" ht="14.25">
      <c r="A81" s="114" t="s">
        <v>281</v>
      </c>
      <c r="B81" s="114"/>
      <c r="C81" s="114"/>
      <c r="D81" s="111"/>
      <c r="E81" s="112"/>
      <c r="F81" s="111"/>
      <c r="G81" s="111"/>
      <c r="H81" s="111"/>
      <c r="I81" s="111"/>
    </row>
    <row r="82" spans="1:9" ht="14.25">
      <c r="A82" s="114" t="s">
        <v>101</v>
      </c>
      <c r="B82" s="114"/>
      <c r="C82" s="114"/>
      <c r="D82" s="111"/>
      <c r="E82" s="112"/>
      <c r="F82" s="111"/>
      <c r="G82" s="111"/>
      <c r="H82" s="111"/>
      <c r="I82" s="111"/>
    </row>
    <row r="83" spans="1:9" ht="14.25">
      <c r="A83" s="114" t="s">
        <v>199</v>
      </c>
      <c r="B83" s="114"/>
      <c r="C83" s="114"/>
      <c r="D83" s="111"/>
      <c r="E83" s="112"/>
      <c r="F83" s="111"/>
      <c r="G83" s="111"/>
      <c r="H83" s="111"/>
      <c r="I83" s="111"/>
    </row>
    <row r="84" spans="1:9" ht="14.25">
      <c r="A84" s="114" t="s">
        <v>102</v>
      </c>
      <c r="B84" s="114"/>
      <c r="C84" s="114"/>
      <c r="D84" s="111"/>
      <c r="E84" s="112"/>
      <c r="F84" s="111"/>
      <c r="G84" s="111"/>
      <c r="H84" s="111"/>
      <c r="I84" s="111"/>
    </row>
    <row r="85" spans="1:9" ht="14.25">
      <c r="A85" s="114" t="s">
        <v>103</v>
      </c>
      <c r="B85" s="111"/>
      <c r="C85" s="111"/>
      <c r="D85" s="111"/>
      <c r="E85" s="112"/>
      <c r="F85" s="111"/>
      <c r="G85" s="111"/>
      <c r="H85" s="111"/>
      <c r="I85" s="111"/>
    </row>
    <row r="86" spans="1:9" ht="14.25">
      <c r="A86" s="114" t="s">
        <v>104</v>
      </c>
      <c r="B86" s="111"/>
      <c r="C86" s="111"/>
      <c r="D86" s="111"/>
      <c r="E86" s="112"/>
      <c r="F86" s="111"/>
      <c r="G86" s="111"/>
      <c r="H86" s="111"/>
      <c r="I86" s="111"/>
    </row>
    <row r="87" spans="1:9" ht="12">
      <c r="A87" s="111"/>
      <c r="B87" s="111"/>
      <c r="C87" s="111"/>
      <c r="D87" s="111"/>
      <c r="E87" s="112"/>
      <c r="F87" s="111"/>
      <c r="G87" s="111"/>
      <c r="H87" s="111"/>
      <c r="I87" s="111"/>
    </row>
  </sheetData>
  <sheetProtection password="F193" sheet="1"/>
  <mergeCells count="2">
    <mergeCell ref="J1:L1"/>
    <mergeCell ref="C6:E6"/>
  </mergeCells>
  <conditionalFormatting sqref="L14 J20 L69 L71">
    <cfRule type="notContainsBlanks" priority="1" dxfId="0" stopIfTrue="1">
      <formula>LEN(TRIM(J14))&gt;0</formula>
    </cfRule>
  </conditionalFormatting>
  <printOptions/>
  <pageMargins left="0.2362204724409449" right="0.1968503937007874" top="0.5118110236220472" bottom="0.2362204724409449" header="0.15748031496062992" footer="0.15748031496062992"/>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codeName="Sheet4">
    <tabColor indexed="51"/>
  </sheetPr>
  <dimension ref="A1:IU44"/>
  <sheetViews>
    <sheetView zoomScale="90" zoomScaleNormal="90" zoomScalePageLayoutView="0" workbookViewId="0" topLeftCell="A10">
      <selection activeCell="I47" sqref="I47"/>
    </sheetView>
  </sheetViews>
  <sheetFormatPr defaultColWidth="9.140625" defaultRowHeight="12.75"/>
  <cols>
    <col min="1" max="5" width="9.140625" style="86" customWidth="1"/>
    <col min="6" max="6" width="12.421875" style="86" customWidth="1"/>
    <col min="7" max="7" width="9.140625" style="86" customWidth="1"/>
    <col min="8" max="8" width="13.57421875" style="86" customWidth="1"/>
    <col min="9" max="13" width="9.140625" style="86" customWidth="1"/>
    <col min="14" max="14" width="12.421875" style="86" bestFit="1" customWidth="1"/>
    <col min="15" max="16384" width="9.140625" style="86" customWidth="1"/>
  </cols>
  <sheetData>
    <row r="1" spans="1:14" s="157" customFormat="1" ht="15">
      <c r="A1" s="113"/>
      <c r="B1" s="113"/>
      <c r="C1" s="113"/>
      <c r="D1" s="113"/>
      <c r="E1" s="113"/>
      <c r="F1" s="113"/>
      <c r="G1" s="113"/>
      <c r="H1" s="113"/>
      <c r="I1" s="113"/>
      <c r="J1" s="155" t="s">
        <v>118</v>
      </c>
      <c r="K1" s="156">
        <f>Letter!G6</f>
        <v>22</v>
      </c>
      <c r="L1" s="113"/>
      <c r="M1" s="206" t="s">
        <v>73</v>
      </c>
      <c r="N1" s="206"/>
    </row>
    <row r="2" spans="1:15" s="159" customFormat="1" ht="15" customHeight="1">
      <c r="A2" s="207" t="s">
        <v>63</v>
      </c>
      <c r="B2" s="207"/>
      <c r="C2" s="207"/>
      <c r="D2" s="207"/>
      <c r="E2" s="207"/>
      <c r="F2" s="207"/>
      <c r="G2" s="207"/>
      <c r="H2" s="207"/>
      <c r="I2" s="207"/>
      <c r="J2" s="207"/>
      <c r="K2" s="207"/>
      <c r="L2" s="207"/>
      <c r="M2" s="207"/>
      <c r="N2" s="207"/>
      <c r="O2" s="158"/>
    </row>
    <row r="3" spans="1:15" s="159" customFormat="1" ht="15" customHeight="1">
      <c r="A3" s="207" t="s">
        <v>64</v>
      </c>
      <c r="B3" s="207"/>
      <c r="C3" s="207"/>
      <c r="D3" s="207"/>
      <c r="E3" s="207"/>
      <c r="F3" s="207"/>
      <c r="G3" s="207"/>
      <c r="H3" s="207"/>
      <c r="I3" s="207"/>
      <c r="J3" s="207"/>
      <c r="K3" s="207"/>
      <c r="L3" s="207"/>
      <c r="M3" s="207"/>
      <c r="N3" s="207"/>
      <c r="O3" s="158"/>
    </row>
    <row r="4" spans="1:15" s="159" customFormat="1" ht="15" customHeight="1">
      <c r="A4" s="207" t="s">
        <v>346</v>
      </c>
      <c r="B4" s="207"/>
      <c r="C4" s="207"/>
      <c r="D4" s="207"/>
      <c r="E4" s="207"/>
      <c r="F4" s="207"/>
      <c r="G4" s="207"/>
      <c r="H4" s="207"/>
      <c r="I4" s="207"/>
      <c r="J4" s="207"/>
      <c r="K4" s="207"/>
      <c r="L4" s="207"/>
      <c r="M4" s="207"/>
      <c r="N4" s="207"/>
      <c r="O4" s="158"/>
    </row>
    <row r="5" spans="1:14" ht="14.25">
      <c r="A5" s="114"/>
      <c r="B5" s="114"/>
      <c r="C5" s="114"/>
      <c r="D5" s="114"/>
      <c r="E5" s="114"/>
      <c r="F5" s="114"/>
      <c r="G5" s="114"/>
      <c r="H5" s="114"/>
      <c r="I5" s="114"/>
      <c r="J5" s="114"/>
      <c r="K5" s="114"/>
      <c r="L5" s="114"/>
      <c r="M5" s="114"/>
      <c r="N5" s="114"/>
    </row>
    <row r="6" spans="1:14" ht="15">
      <c r="A6" s="114"/>
      <c r="B6" s="114" t="s">
        <v>122</v>
      </c>
      <c r="C6" s="114"/>
      <c r="D6" s="204" t="str">
        <f>VLOOKUP(K1,'input table for each parish'!$A$6:$J$33,2)</f>
        <v>Sutton</v>
      </c>
      <c r="E6" s="204" t="e">
        <f>VLOOKUP($I$2,#REF!,2)</f>
        <v>#REF!</v>
      </c>
      <c r="F6" s="205"/>
      <c r="G6" s="114"/>
      <c r="H6" s="114"/>
      <c r="I6" s="114"/>
      <c r="J6" s="114"/>
      <c r="K6" s="114"/>
      <c r="L6" s="114"/>
      <c r="M6" s="114"/>
      <c r="N6" s="114"/>
    </row>
    <row r="7" spans="1:14" ht="11.25" customHeight="1">
      <c r="A7" s="114"/>
      <c r="B7" s="114"/>
      <c r="C7" s="114"/>
      <c r="D7" s="114"/>
      <c r="E7" s="114"/>
      <c r="F7" s="114"/>
      <c r="G7" s="114"/>
      <c r="H7" s="114"/>
      <c r="I7" s="114"/>
      <c r="J7" s="114"/>
      <c r="K7" s="114"/>
      <c r="L7" s="114"/>
      <c r="M7" s="114"/>
      <c r="N7" s="114"/>
    </row>
    <row r="8" spans="1:255" ht="15">
      <c r="A8" s="204" t="s">
        <v>65</v>
      </c>
      <c r="B8" s="204"/>
      <c r="C8" s="205"/>
      <c r="D8" s="204"/>
      <c r="E8" s="204"/>
      <c r="F8" s="205" t="s">
        <v>66</v>
      </c>
      <c r="G8" s="114"/>
      <c r="H8" s="114"/>
      <c r="I8" s="204" t="s">
        <v>74</v>
      </c>
      <c r="J8" s="204"/>
      <c r="K8" s="205"/>
      <c r="L8" s="204"/>
      <c r="M8" s="204"/>
      <c r="N8" s="205" t="s">
        <v>66</v>
      </c>
      <c r="CI8" s="208"/>
      <c r="CJ8" s="208"/>
      <c r="CK8" s="209"/>
      <c r="CL8" s="208"/>
      <c r="CM8" s="208"/>
      <c r="CN8" s="209"/>
      <c r="CO8" s="208"/>
      <c r="CP8" s="208"/>
      <c r="CQ8" s="209"/>
      <c r="CR8" s="208"/>
      <c r="CS8" s="208"/>
      <c r="CT8" s="209"/>
      <c r="CU8" s="208"/>
      <c r="CV8" s="208"/>
      <c r="CW8" s="209"/>
      <c r="CX8" s="208"/>
      <c r="CY8" s="208"/>
      <c r="CZ8" s="209"/>
      <c r="DA8" s="208"/>
      <c r="DB8" s="208"/>
      <c r="DC8" s="209"/>
      <c r="DD8" s="208"/>
      <c r="DE8" s="208"/>
      <c r="DF8" s="209"/>
      <c r="DG8" s="208"/>
      <c r="DH8" s="208"/>
      <c r="DI8" s="209"/>
      <c r="DJ8" s="208"/>
      <c r="DK8" s="208"/>
      <c r="DL8" s="209"/>
      <c r="DM8" s="208"/>
      <c r="DN8" s="208"/>
      <c r="DO8" s="209"/>
      <c r="DP8" s="208"/>
      <c r="DQ8" s="208"/>
      <c r="DR8" s="209"/>
      <c r="DS8" s="208"/>
      <c r="DT8" s="208"/>
      <c r="DU8" s="209"/>
      <c r="DV8" s="208"/>
      <c r="DW8" s="208"/>
      <c r="DX8" s="209"/>
      <c r="DY8" s="208"/>
      <c r="DZ8" s="208"/>
      <c r="EA8" s="209"/>
      <c r="EB8" s="208"/>
      <c r="EC8" s="208"/>
      <c r="ED8" s="209"/>
      <c r="EE8" s="208"/>
      <c r="EF8" s="208"/>
      <c r="EG8" s="209"/>
      <c r="EH8" s="208"/>
      <c r="EI8" s="208"/>
      <c r="EJ8" s="209"/>
      <c r="EK8" s="208"/>
      <c r="EL8" s="208"/>
      <c r="EM8" s="209"/>
      <c r="EN8" s="208"/>
      <c r="EO8" s="208"/>
      <c r="EP8" s="209"/>
      <c r="EQ8" s="208"/>
      <c r="ER8" s="208"/>
      <c r="ES8" s="209"/>
      <c r="ET8" s="208"/>
      <c r="EU8" s="208"/>
      <c r="EV8" s="209"/>
      <c r="EW8" s="208"/>
      <c r="EX8" s="208"/>
      <c r="EY8" s="209"/>
      <c r="EZ8" s="208"/>
      <c r="FA8" s="208"/>
      <c r="FB8" s="209"/>
      <c r="FC8" s="208"/>
      <c r="FD8" s="208"/>
      <c r="FE8" s="209"/>
      <c r="FF8" s="208"/>
      <c r="FG8" s="208"/>
      <c r="FH8" s="209"/>
      <c r="FI8" s="208"/>
      <c r="FJ8" s="208"/>
      <c r="FK8" s="209"/>
      <c r="FL8" s="208"/>
      <c r="FM8" s="208"/>
      <c r="FN8" s="209"/>
      <c r="FO8" s="208"/>
      <c r="FP8" s="208"/>
      <c r="FQ8" s="209"/>
      <c r="FR8" s="208"/>
      <c r="FS8" s="208"/>
      <c r="FT8" s="209"/>
      <c r="FU8" s="208"/>
      <c r="FV8" s="208"/>
      <c r="FW8" s="209"/>
      <c r="FX8" s="208"/>
      <c r="FY8" s="208"/>
      <c r="FZ8" s="209"/>
      <c r="GA8" s="208"/>
      <c r="GB8" s="208"/>
      <c r="GC8" s="209"/>
      <c r="GD8" s="208"/>
      <c r="GE8" s="208"/>
      <c r="GF8" s="209"/>
      <c r="GG8" s="208"/>
      <c r="GH8" s="208"/>
      <c r="GI8" s="209"/>
      <c r="GJ8" s="208"/>
      <c r="GK8" s="208"/>
      <c r="GL8" s="209"/>
      <c r="GM8" s="208"/>
      <c r="GN8" s="208"/>
      <c r="GO8" s="209"/>
      <c r="GP8" s="208"/>
      <c r="GQ8" s="208"/>
      <c r="GR8" s="209"/>
      <c r="GS8" s="208"/>
      <c r="GT8" s="208"/>
      <c r="GU8" s="209"/>
      <c r="GV8" s="208"/>
      <c r="GW8" s="208"/>
      <c r="GX8" s="209"/>
      <c r="GY8" s="208"/>
      <c r="GZ8" s="208"/>
      <c r="HA8" s="209"/>
      <c r="HB8" s="208"/>
      <c r="HC8" s="208"/>
      <c r="HD8" s="209"/>
      <c r="HE8" s="208"/>
      <c r="HF8" s="208"/>
      <c r="HG8" s="209"/>
      <c r="HH8" s="208"/>
      <c r="HI8" s="208"/>
      <c r="HJ8" s="209"/>
      <c r="HK8" s="208"/>
      <c r="HL8" s="208"/>
      <c r="HM8" s="209"/>
      <c r="HN8" s="208"/>
      <c r="HO8" s="208"/>
      <c r="HP8" s="209"/>
      <c r="HQ8" s="208"/>
      <c r="HR8" s="208"/>
      <c r="HS8" s="209"/>
      <c r="HT8" s="208"/>
      <c r="HU8" s="208"/>
      <c r="HV8" s="209"/>
      <c r="HW8" s="208"/>
      <c r="HX8" s="208"/>
      <c r="HY8" s="209"/>
      <c r="HZ8" s="208"/>
      <c r="IA8" s="208"/>
      <c r="IB8" s="209"/>
      <c r="IC8" s="208"/>
      <c r="ID8" s="208"/>
      <c r="IE8" s="209"/>
      <c r="IF8" s="208"/>
      <c r="IG8" s="208"/>
      <c r="IH8" s="209"/>
      <c r="II8" s="208"/>
      <c r="IJ8" s="208"/>
      <c r="IK8" s="209"/>
      <c r="IL8" s="208"/>
      <c r="IM8" s="208"/>
      <c r="IN8" s="209"/>
      <c r="IO8" s="208"/>
      <c r="IP8" s="208"/>
      <c r="IQ8" s="209"/>
      <c r="IR8" s="208"/>
      <c r="IS8" s="208"/>
      <c r="IT8" s="209"/>
      <c r="IU8" s="127"/>
    </row>
    <row r="9" spans="1:14" ht="15">
      <c r="A9" s="113" t="s">
        <v>67</v>
      </c>
      <c r="B9" s="114"/>
      <c r="C9" s="114"/>
      <c r="D9" s="114"/>
      <c r="E9" s="114"/>
      <c r="F9" s="114"/>
      <c r="G9" s="114"/>
      <c r="H9" s="114"/>
      <c r="I9" s="113" t="s">
        <v>67</v>
      </c>
      <c r="J9" s="114"/>
      <c r="K9" s="114"/>
      <c r="L9" s="114"/>
      <c r="M9" s="114"/>
      <c r="N9" s="114"/>
    </row>
    <row r="10" spans="1:14" ht="9" customHeight="1" thickBot="1">
      <c r="A10" s="114"/>
      <c r="B10" s="114"/>
      <c r="C10" s="114"/>
      <c r="D10" s="114"/>
      <c r="E10" s="114"/>
      <c r="F10" s="114"/>
      <c r="G10" s="114"/>
      <c r="H10" s="114"/>
      <c r="I10" s="114"/>
      <c r="J10" s="114"/>
      <c r="K10" s="114"/>
      <c r="L10" s="114"/>
      <c r="M10" s="114"/>
      <c r="N10" s="114"/>
    </row>
    <row r="11" spans="2:14" ht="15" thickBot="1">
      <c r="B11" s="114" t="s">
        <v>52</v>
      </c>
      <c r="F11" s="147">
        <v>736</v>
      </c>
      <c r="J11" s="114" t="s">
        <v>75</v>
      </c>
      <c r="N11" s="147"/>
    </row>
    <row r="12" spans="2:10" ht="6" customHeight="1" thickBot="1">
      <c r="B12" s="114"/>
      <c r="J12" s="114"/>
    </row>
    <row r="13" spans="2:14" ht="15" thickBot="1">
      <c r="B13" s="114" t="s">
        <v>76</v>
      </c>
      <c r="F13" s="147"/>
      <c r="J13" s="114" t="s">
        <v>77</v>
      </c>
      <c r="N13" s="147"/>
    </row>
    <row r="14" spans="2:10" ht="6.75" customHeight="1" thickBot="1">
      <c r="B14" s="114"/>
      <c r="J14" s="114"/>
    </row>
    <row r="15" spans="2:14" ht="15" thickBot="1">
      <c r="B15" s="114" t="s">
        <v>78</v>
      </c>
      <c r="F15" s="147"/>
      <c r="J15" s="114" t="s">
        <v>79</v>
      </c>
      <c r="N15" s="147"/>
    </row>
    <row r="16" spans="2:10" ht="9" customHeight="1" thickBot="1">
      <c r="B16" s="114"/>
      <c r="J16" s="114"/>
    </row>
    <row r="17" spans="2:14" ht="15" thickBot="1">
      <c r="B17" s="114" t="s">
        <v>80</v>
      </c>
      <c r="F17" s="147"/>
      <c r="J17" s="114" t="s">
        <v>81</v>
      </c>
      <c r="N17" s="147"/>
    </row>
    <row r="18" spans="2:10" ht="15" thickBot="1">
      <c r="B18" s="114" t="s">
        <v>82</v>
      </c>
      <c r="F18" s="87"/>
      <c r="J18" s="114"/>
    </row>
    <row r="19" spans="2:14" ht="15" thickBot="1">
      <c r="B19" s="114" t="s">
        <v>153</v>
      </c>
      <c r="C19" s="97"/>
      <c r="D19" s="97"/>
      <c r="E19" s="97"/>
      <c r="F19" s="87"/>
      <c r="J19" s="114" t="s">
        <v>83</v>
      </c>
      <c r="N19" s="147"/>
    </row>
    <row r="20" spans="10:14" ht="14.25">
      <c r="J20" s="97"/>
      <c r="K20" s="97"/>
      <c r="L20" s="97"/>
      <c r="N20" s="166"/>
    </row>
    <row r="22" spans="10:14" ht="14.25">
      <c r="J22" s="97"/>
      <c r="K22" s="97"/>
      <c r="L22" s="97"/>
      <c r="N22" s="166"/>
    </row>
    <row r="24" spans="1:14" ht="19.5" customHeight="1" thickBot="1">
      <c r="A24" s="114"/>
      <c r="B24" s="113" t="s">
        <v>71</v>
      </c>
      <c r="C24" s="114"/>
      <c r="D24" s="114"/>
      <c r="E24" s="114"/>
      <c r="F24" s="169">
        <f>SUM(F17+F15+F13+F11)</f>
        <v>736</v>
      </c>
      <c r="G24" s="114"/>
      <c r="H24" s="114"/>
      <c r="I24" s="114"/>
      <c r="J24" s="113" t="s">
        <v>84</v>
      </c>
      <c r="K24" s="114"/>
      <c r="L24" s="114"/>
      <c r="M24" s="114"/>
      <c r="N24" s="169">
        <f>SUM(N11+N13+N15+N17+N19)</f>
        <v>0</v>
      </c>
    </row>
    <row r="26" spans="1:13" ht="15">
      <c r="A26" s="113" t="s">
        <v>85</v>
      </c>
      <c r="B26" s="114"/>
      <c r="C26" s="114"/>
      <c r="D26" s="114"/>
      <c r="E26" s="114"/>
      <c r="J26" s="113" t="s">
        <v>349</v>
      </c>
      <c r="K26" s="114"/>
      <c r="L26" s="114"/>
      <c r="M26" s="114"/>
    </row>
    <row r="27" spans="1:13" ht="6" customHeight="1" thickBot="1">
      <c r="A27" s="114"/>
      <c r="B27" s="114"/>
      <c r="C27" s="114"/>
      <c r="D27" s="114"/>
      <c r="E27" s="114"/>
      <c r="I27" s="114"/>
      <c r="J27" s="114"/>
      <c r="K27" s="114"/>
      <c r="L27" s="114"/>
      <c r="M27" s="114"/>
    </row>
    <row r="28" spans="1:14" ht="15" thickBot="1">
      <c r="A28" s="114"/>
      <c r="B28" s="114" t="s">
        <v>86</v>
      </c>
      <c r="C28" s="114"/>
      <c r="D28" s="114"/>
      <c r="E28" s="114"/>
      <c r="F28" s="147"/>
      <c r="I28" s="114"/>
      <c r="J28" s="114"/>
      <c r="K28" s="114"/>
      <c r="L28" s="114"/>
      <c r="M28" s="114"/>
      <c r="N28" s="147"/>
    </row>
    <row r="29" ht="7.5" customHeight="1" thickBot="1"/>
    <row r="30" spans="1:14" ht="15.75" thickBot="1">
      <c r="A30" s="157" t="s">
        <v>87</v>
      </c>
      <c r="E30" s="167" t="s">
        <v>146</v>
      </c>
      <c r="F30" s="170">
        <f>F24-F28</f>
        <v>736</v>
      </c>
      <c r="J30" s="171" t="s">
        <v>89</v>
      </c>
      <c r="M30" s="167" t="s">
        <v>147</v>
      </c>
      <c r="N30" s="170">
        <f>N24-N28</f>
        <v>0</v>
      </c>
    </row>
    <row r="32" ht="15" thickBot="1"/>
    <row r="33" spans="3:8" ht="15.75" thickBot="1">
      <c r="C33" s="113" t="s">
        <v>88</v>
      </c>
      <c r="D33" s="114"/>
      <c r="E33" s="114"/>
      <c r="F33" s="114"/>
      <c r="G33" s="168" t="s">
        <v>350</v>
      </c>
      <c r="H33" s="170">
        <f>F30</f>
        <v>736</v>
      </c>
    </row>
    <row r="34" spans="3:8" ht="6" customHeight="1" thickBot="1">
      <c r="C34" s="114"/>
      <c r="D34" s="113"/>
      <c r="E34" s="114"/>
      <c r="F34" s="114"/>
      <c r="G34" s="114"/>
      <c r="H34" s="114"/>
    </row>
    <row r="35" spans="3:8" ht="15.75" thickBot="1">
      <c r="C35" s="113" t="s">
        <v>89</v>
      </c>
      <c r="D35" s="114"/>
      <c r="E35" s="114"/>
      <c r="F35" s="114"/>
      <c r="G35" s="168" t="s">
        <v>351</v>
      </c>
      <c r="H35" s="170">
        <f>N30</f>
        <v>0</v>
      </c>
    </row>
    <row r="36" spans="3:8" ht="7.5" customHeight="1">
      <c r="C36" s="113"/>
      <c r="D36" s="114"/>
      <c r="E36" s="114"/>
      <c r="F36" s="114"/>
      <c r="G36" s="168"/>
      <c r="H36" s="122"/>
    </row>
    <row r="37" spans="3:11" ht="15">
      <c r="C37" s="114"/>
      <c r="D37" s="113"/>
      <c r="E37" s="114"/>
      <c r="F37" s="114"/>
      <c r="G37" s="114"/>
      <c r="H37" s="114"/>
      <c r="K37" s="86" t="s">
        <v>360</v>
      </c>
    </row>
    <row r="38" spans="3:14" ht="19.5" customHeight="1" thickBot="1">
      <c r="C38" s="113" t="s">
        <v>90</v>
      </c>
      <c r="D38" s="114"/>
      <c r="E38" s="114"/>
      <c r="F38" s="114"/>
      <c r="G38" s="155" t="s">
        <v>149</v>
      </c>
      <c r="H38" s="172">
        <f>H33+H35</f>
        <v>736</v>
      </c>
      <c r="J38" s="97" t="s">
        <v>150</v>
      </c>
      <c r="K38" s="97"/>
      <c r="L38" s="97"/>
      <c r="M38" s="97"/>
      <c r="N38" s="97"/>
    </row>
    <row r="39" spans="3:11" ht="16.5" thickBot="1" thickTop="1">
      <c r="C39" s="114"/>
      <c r="D39" s="113"/>
      <c r="E39" s="114"/>
      <c r="F39" s="114"/>
      <c r="G39" s="114"/>
      <c r="H39" s="114"/>
      <c r="K39" s="188">
        <v>42744</v>
      </c>
    </row>
    <row r="40" spans="3:14" ht="15.75" thickBot="1">
      <c r="C40" s="113" t="s">
        <v>91</v>
      </c>
      <c r="D40" s="114"/>
      <c r="E40" s="114"/>
      <c r="F40" s="114"/>
      <c r="G40" s="114"/>
      <c r="H40" s="170">
        <f>ROUND(H38*0.75,2)</f>
        <v>552</v>
      </c>
      <c r="J40" s="97" t="s">
        <v>151</v>
      </c>
      <c r="K40" s="97"/>
      <c r="L40" s="97"/>
      <c r="M40" s="97"/>
      <c r="N40" s="97"/>
    </row>
    <row r="42" spans="1:9" ht="15">
      <c r="A42" s="113" t="s">
        <v>92</v>
      </c>
      <c r="B42" s="114"/>
      <c r="C42" s="114"/>
      <c r="D42" s="114"/>
      <c r="E42" s="114"/>
      <c r="F42" s="114"/>
      <c r="G42" s="114"/>
      <c r="H42" s="114"/>
      <c r="I42" s="114"/>
    </row>
    <row r="43" spans="1:9" ht="14.25">
      <c r="A43" s="114" t="s">
        <v>93</v>
      </c>
      <c r="B43" s="114"/>
      <c r="C43" s="114"/>
      <c r="D43" s="114"/>
      <c r="E43" s="114"/>
      <c r="F43" s="114"/>
      <c r="G43" s="114"/>
      <c r="H43" s="114"/>
      <c r="I43" s="114"/>
    </row>
    <row r="44" spans="1:9" ht="14.25">
      <c r="A44" s="114" t="s">
        <v>94</v>
      </c>
      <c r="B44" s="114"/>
      <c r="C44" s="114"/>
      <c r="D44" s="114"/>
      <c r="E44" s="114"/>
      <c r="F44" s="114"/>
      <c r="G44" s="114"/>
      <c r="H44" s="114"/>
      <c r="I44" s="114"/>
    </row>
  </sheetData>
  <sheetProtection password="F193" sheet="1" objects="1" scenarios="1"/>
  <mergeCells count="65">
    <mergeCell ref="IR8:IT8"/>
    <mergeCell ref="IF8:IH8"/>
    <mergeCell ref="II8:IK8"/>
    <mergeCell ref="IL8:IN8"/>
    <mergeCell ref="IO8:IQ8"/>
    <mergeCell ref="HT8:HV8"/>
    <mergeCell ref="HW8:HY8"/>
    <mergeCell ref="HZ8:IB8"/>
    <mergeCell ref="IC8:IE8"/>
    <mergeCell ref="HH8:HJ8"/>
    <mergeCell ref="HK8:HM8"/>
    <mergeCell ref="HN8:HP8"/>
    <mergeCell ref="HQ8:HS8"/>
    <mergeCell ref="GV8:GX8"/>
    <mergeCell ref="GY8:HA8"/>
    <mergeCell ref="HB8:HD8"/>
    <mergeCell ref="HE8:HG8"/>
    <mergeCell ref="GJ8:GL8"/>
    <mergeCell ref="GM8:GO8"/>
    <mergeCell ref="GP8:GR8"/>
    <mergeCell ref="GS8:GU8"/>
    <mergeCell ref="FX8:FZ8"/>
    <mergeCell ref="GA8:GC8"/>
    <mergeCell ref="GD8:GF8"/>
    <mergeCell ref="GG8:GI8"/>
    <mergeCell ref="FL8:FN8"/>
    <mergeCell ref="FO8:FQ8"/>
    <mergeCell ref="FR8:FT8"/>
    <mergeCell ref="FU8:FW8"/>
    <mergeCell ref="EZ8:FB8"/>
    <mergeCell ref="FC8:FE8"/>
    <mergeCell ref="FF8:FH8"/>
    <mergeCell ref="FI8:FK8"/>
    <mergeCell ref="EN8:EP8"/>
    <mergeCell ref="EQ8:ES8"/>
    <mergeCell ref="ET8:EV8"/>
    <mergeCell ref="EW8:EY8"/>
    <mergeCell ref="EB8:ED8"/>
    <mergeCell ref="EE8:EG8"/>
    <mergeCell ref="EH8:EJ8"/>
    <mergeCell ref="EK8:EM8"/>
    <mergeCell ref="DP8:DR8"/>
    <mergeCell ref="DS8:DU8"/>
    <mergeCell ref="DV8:DX8"/>
    <mergeCell ref="DY8:EA8"/>
    <mergeCell ref="DD8:DF8"/>
    <mergeCell ref="DG8:DI8"/>
    <mergeCell ref="DJ8:DL8"/>
    <mergeCell ref="DM8:DO8"/>
    <mergeCell ref="CR8:CT8"/>
    <mergeCell ref="CU8:CW8"/>
    <mergeCell ref="CX8:CZ8"/>
    <mergeCell ref="DA8:DC8"/>
    <mergeCell ref="CI8:CK8"/>
    <mergeCell ref="CL8:CN8"/>
    <mergeCell ref="CO8:CQ8"/>
    <mergeCell ref="L8:N8"/>
    <mergeCell ref="M1:N1"/>
    <mergeCell ref="A3:N3"/>
    <mergeCell ref="A4:N4"/>
    <mergeCell ref="A8:C8"/>
    <mergeCell ref="D8:F8"/>
    <mergeCell ref="I8:K8"/>
    <mergeCell ref="A2:N2"/>
    <mergeCell ref="D6:F6"/>
  </mergeCells>
  <conditionalFormatting sqref="N11 N13 N15 N17 N19">
    <cfRule type="notContainsBlanks" priority="2" dxfId="0" stopIfTrue="1">
      <formula>LEN(TRIM(N11))&gt;0</formula>
    </cfRule>
  </conditionalFormatting>
  <conditionalFormatting sqref="F11 F13 F15 F17 F28 N28">
    <cfRule type="notContainsBlanks" priority="1" dxfId="0" stopIfTrue="1">
      <formula>LEN(TRIM(F11))&gt;0</formula>
    </cfRule>
  </conditionalFormatting>
  <printOptions/>
  <pageMargins left="0.25" right="0.17" top="0.17" bottom="0.22" header="0.17" footer="0.1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tabColor indexed="45"/>
    <pageSetUpPr fitToPage="1"/>
  </sheetPr>
  <dimension ref="A1:Q25"/>
  <sheetViews>
    <sheetView zoomScale="90" zoomScaleNormal="90" zoomScalePageLayoutView="0" workbookViewId="0" topLeftCell="A1">
      <selection activeCell="H34" sqref="H34"/>
    </sheetView>
  </sheetViews>
  <sheetFormatPr defaultColWidth="9.140625" defaultRowHeight="12.75"/>
  <cols>
    <col min="1" max="1" width="2.8515625" style="86" customWidth="1"/>
    <col min="2" max="2" width="9.140625" style="86" customWidth="1"/>
    <col min="3" max="3" width="10.421875" style="86" customWidth="1"/>
    <col min="4" max="5" width="9.140625" style="86" customWidth="1"/>
    <col min="6" max="6" width="11.7109375" style="86" customWidth="1"/>
    <col min="7" max="7" width="9.140625" style="86" customWidth="1"/>
    <col min="8" max="8" width="15.140625" style="86" customWidth="1"/>
    <col min="9" max="9" width="12.57421875" style="161" customWidth="1"/>
    <col min="10" max="11" width="9.140625" style="86" customWidth="1"/>
    <col min="12" max="12" width="10.140625" style="86" bestFit="1" customWidth="1"/>
    <col min="13" max="13" width="11.28125" style="86" bestFit="1" customWidth="1"/>
    <col min="14" max="16384" width="9.140625" style="86" customWidth="1"/>
  </cols>
  <sheetData>
    <row r="1" spans="1:15" s="157" customFormat="1" ht="15">
      <c r="A1" s="113"/>
      <c r="B1" s="113"/>
      <c r="C1" s="113"/>
      <c r="D1" s="113"/>
      <c r="E1" s="113"/>
      <c r="F1" s="113"/>
      <c r="G1" s="113"/>
      <c r="H1" s="113"/>
      <c r="I1" s="154"/>
      <c r="J1" s="113"/>
      <c r="K1" s="155" t="s">
        <v>118</v>
      </c>
      <c r="L1" s="156">
        <f>SUM(Letter!$G$6)</f>
        <v>22</v>
      </c>
      <c r="M1" s="113"/>
      <c r="N1" s="206" t="s">
        <v>62</v>
      </c>
      <c r="O1" s="206"/>
    </row>
    <row r="2" spans="1:16" s="159" customFormat="1" ht="15" customHeight="1">
      <c r="A2" s="207" t="s">
        <v>63</v>
      </c>
      <c r="B2" s="207"/>
      <c r="C2" s="207"/>
      <c r="D2" s="207"/>
      <c r="E2" s="207"/>
      <c r="F2" s="207"/>
      <c r="G2" s="207"/>
      <c r="H2" s="207"/>
      <c r="I2" s="207"/>
      <c r="J2" s="207"/>
      <c r="K2" s="207"/>
      <c r="L2" s="207"/>
      <c r="M2" s="207"/>
      <c r="N2" s="207"/>
      <c r="O2" s="207"/>
      <c r="P2" s="158"/>
    </row>
    <row r="3" spans="1:16" s="159" customFormat="1" ht="15" customHeight="1">
      <c r="A3" s="207" t="s">
        <v>64</v>
      </c>
      <c r="B3" s="207"/>
      <c r="C3" s="207"/>
      <c r="D3" s="207"/>
      <c r="E3" s="207"/>
      <c r="F3" s="207"/>
      <c r="G3" s="207"/>
      <c r="H3" s="207"/>
      <c r="I3" s="207"/>
      <c r="J3" s="207"/>
      <c r="K3" s="207"/>
      <c r="L3" s="207"/>
      <c r="M3" s="207"/>
      <c r="N3" s="207"/>
      <c r="O3" s="207"/>
      <c r="P3" s="158"/>
    </row>
    <row r="4" spans="1:16" s="159" customFormat="1" ht="15" customHeight="1">
      <c r="A4" s="207" t="s">
        <v>347</v>
      </c>
      <c r="B4" s="207"/>
      <c r="C4" s="207"/>
      <c r="D4" s="207"/>
      <c r="E4" s="207"/>
      <c r="F4" s="207"/>
      <c r="G4" s="207"/>
      <c r="H4" s="207"/>
      <c r="I4" s="207"/>
      <c r="J4" s="207"/>
      <c r="K4" s="207"/>
      <c r="L4" s="207"/>
      <c r="M4" s="207"/>
      <c r="N4" s="207"/>
      <c r="O4" s="207"/>
      <c r="P4" s="158"/>
    </row>
    <row r="5" spans="1:15" ht="14.25">
      <c r="A5" s="114"/>
      <c r="B5" s="114"/>
      <c r="C5" s="114"/>
      <c r="D5" s="114"/>
      <c r="E5" s="114"/>
      <c r="F5" s="114"/>
      <c r="G5" s="114"/>
      <c r="H5" s="114"/>
      <c r="I5" s="119"/>
      <c r="J5" s="114"/>
      <c r="K5" s="114"/>
      <c r="L5" s="114"/>
      <c r="M5" s="114"/>
      <c r="N5" s="114"/>
      <c r="O5" s="114"/>
    </row>
    <row r="6" spans="1:15" ht="15">
      <c r="A6" s="114"/>
      <c r="B6" s="113" t="s">
        <v>348</v>
      </c>
      <c r="C6" s="114"/>
      <c r="D6" s="204" t="str">
        <f>VLOOKUP(L1,'input table for each parish'!A6:L33,2)</f>
        <v>Sutton</v>
      </c>
      <c r="E6" s="204" t="e">
        <f>VLOOKUP($J$2,#REF!,2)</f>
        <v>#REF!</v>
      </c>
      <c r="F6" s="205"/>
      <c r="G6" s="114"/>
      <c r="H6" s="114"/>
      <c r="I6" s="119"/>
      <c r="J6" s="114"/>
      <c r="K6" s="114"/>
      <c r="L6" s="114"/>
      <c r="M6" s="114"/>
      <c r="N6" s="114"/>
      <c r="O6" s="114"/>
    </row>
    <row r="7" spans="1:15" ht="9" customHeight="1">
      <c r="A7" s="114"/>
      <c r="B7" s="114"/>
      <c r="C7" s="114"/>
      <c r="D7" s="114"/>
      <c r="E7" s="114"/>
      <c r="F7" s="114"/>
      <c r="G7" s="114"/>
      <c r="H7" s="114"/>
      <c r="I7" s="86"/>
      <c r="J7" s="114"/>
      <c r="K7" s="114"/>
      <c r="L7" s="114"/>
      <c r="M7" s="114"/>
      <c r="N7" s="114"/>
      <c r="O7" s="114"/>
    </row>
    <row r="8" spans="1:17" ht="15">
      <c r="A8" s="113"/>
      <c r="B8" s="114"/>
      <c r="C8" s="114"/>
      <c r="D8" s="114"/>
      <c r="E8" s="114"/>
      <c r="F8" s="114"/>
      <c r="G8" s="114"/>
      <c r="H8" s="114"/>
      <c r="I8" s="119" t="s">
        <v>66</v>
      </c>
      <c r="J8" s="160"/>
      <c r="K8" s="122"/>
      <c r="L8" s="122"/>
      <c r="M8" s="122"/>
      <c r="N8" s="122"/>
      <c r="O8" s="118"/>
      <c r="P8" s="87"/>
      <c r="Q8" s="87"/>
    </row>
    <row r="9" spans="1:17" ht="6.75" customHeight="1">
      <c r="A9" s="114"/>
      <c r="B9" s="114"/>
      <c r="C9" s="114"/>
      <c r="D9" s="114"/>
      <c r="E9" s="114"/>
      <c r="F9" s="114"/>
      <c r="G9" s="114"/>
      <c r="H9" s="114"/>
      <c r="I9" s="119"/>
      <c r="J9" s="122"/>
      <c r="K9" s="122"/>
      <c r="L9" s="122"/>
      <c r="M9" s="122"/>
      <c r="N9" s="122"/>
      <c r="O9" s="122"/>
      <c r="P9" s="87"/>
      <c r="Q9" s="87"/>
    </row>
    <row r="10" spans="2:17" ht="15">
      <c r="B10" s="113" t="s">
        <v>152</v>
      </c>
      <c r="C10" s="114"/>
      <c r="D10" s="114"/>
      <c r="E10" s="114"/>
      <c r="F10" s="114"/>
      <c r="G10" s="114"/>
      <c r="H10" s="114"/>
      <c r="I10" s="119"/>
      <c r="J10" s="160"/>
      <c r="K10" s="122"/>
      <c r="L10" s="122"/>
      <c r="M10" s="122"/>
      <c r="N10" s="122"/>
      <c r="O10" s="122"/>
      <c r="P10" s="87"/>
      <c r="Q10" s="87"/>
    </row>
    <row r="11" spans="1:17" ht="7.5" customHeight="1">
      <c r="A11" s="114"/>
      <c r="B11" s="114"/>
      <c r="C11" s="114"/>
      <c r="D11" s="114"/>
      <c r="E11" s="114"/>
      <c r="F11" s="114"/>
      <c r="G11" s="114"/>
      <c r="H11" s="114"/>
      <c r="I11" s="119"/>
      <c r="J11" s="122"/>
      <c r="K11" s="122"/>
      <c r="L11" s="122"/>
      <c r="M11" s="122"/>
      <c r="N11" s="122"/>
      <c r="O11" s="122"/>
      <c r="P11" s="87"/>
      <c r="Q11" s="87"/>
    </row>
    <row r="12" spans="2:17" ht="15" thickBot="1">
      <c r="B12" s="114" t="s">
        <v>68</v>
      </c>
      <c r="C12" s="114"/>
      <c r="D12" s="114"/>
      <c r="E12" s="114"/>
      <c r="F12" s="114"/>
      <c r="G12" s="114"/>
      <c r="H12" s="114"/>
      <c r="J12" s="87"/>
      <c r="K12" s="87"/>
      <c r="L12" s="87"/>
      <c r="M12" s="87"/>
      <c r="N12" s="87"/>
      <c r="O12" s="87"/>
      <c r="P12" s="87"/>
      <c r="Q12" s="87"/>
    </row>
    <row r="13" spans="2:17" ht="15" thickBot="1">
      <c r="B13" s="114" t="s">
        <v>69</v>
      </c>
      <c r="C13" s="114"/>
      <c r="D13" s="114"/>
      <c r="E13" s="114"/>
      <c r="F13" s="114"/>
      <c r="G13" s="114"/>
      <c r="H13" s="114"/>
      <c r="I13" s="163">
        <v>2324</v>
      </c>
      <c r="J13" s="87"/>
      <c r="K13" s="87"/>
      <c r="L13" s="87"/>
      <c r="M13" s="87"/>
      <c r="N13" s="87"/>
      <c r="O13" s="87"/>
      <c r="P13" s="87"/>
      <c r="Q13" s="87"/>
    </row>
    <row r="14" spans="2:17" ht="7.5" customHeight="1" thickBot="1">
      <c r="B14" s="114"/>
      <c r="C14" s="114"/>
      <c r="D14" s="114"/>
      <c r="E14" s="114"/>
      <c r="F14" s="114"/>
      <c r="G14" s="114"/>
      <c r="H14" s="114"/>
      <c r="I14" s="164"/>
      <c r="J14" s="87"/>
      <c r="K14" s="87"/>
      <c r="L14" s="87"/>
      <c r="M14" s="87"/>
      <c r="N14" s="87"/>
      <c r="O14" s="87"/>
      <c r="P14" s="87"/>
      <c r="Q14" s="87"/>
    </row>
    <row r="15" spans="2:17" ht="15" thickBot="1">
      <c r="B15" s="114" t="s">
        <v>70</v>
      </c>
      <c r="C15" s="114"/>
      <c r="D15" s="114"/>
      <c r="E15" s="114"/>
      <c r="F15" s="114"/>
      <c r="G15" s="114"/>
      <c r="H15" s="114"/>
      <c r="I15" s="163"/>
      <c r="J15" s="87"/>
      <c r="K15" s="87"/>
      <c r="L15" s="87"/>
      <c r="M15" s="87"/>
      <c r="N15" s="87"/>
      <c r="O15" s="87"/>
      <c r="P15" s="87"/>
      <c r="Q15" s="87"/>
    </row>
    <row r="16" spans="2:17" ht="6.75" customHeight="1" thickBot="1">
      <c r="B16" s="114"/>
      <c r="C16" s="114"/>
      <c r="D16" s="114"/>
      <c r="E16" s="114"/>
      <c r="F16" s="114"/>
      <c r="G16" s="114"/>
      <c r="H16" s="114"/>
      <c r="I16" s="164"/>
      <c r="J16" s="87"/>
      <c r="K16" s="87"/>
      <c r="L16" s="87"/>
      <c r="M16" s="87"/>
      <c r="N16" s="87"/>
      <c r="O16" s="87"/>
      <c r="P16" s="87"/>
      <c r="Q16" s="87"/>
    </row>
    <row r="17" spans="2:17" ht="15" thickBot="1">
      <c r="B17" s="114" t="s">
        <v>272</v>
      </c>
      <c r="C17" s="114"/>
      <c r="D17" s="114"/>
      <c r="E17" s="114"/>
      <c r="F17" s="114"/>
      <c r="G17" s="114"/>
      <c r="H17" s="114"/>
      <c r="I17" s="163"/>
      <c r="J17" s="87"/>
      <c r="K17" s="87"/>
      <c r="L17" s="87"/>
      <c r="M17" s="87"/>
      <c r="N17" s="87"/>
      <c r="O17" s="87"/>
      <c r="P17" s="87"/>
      <c r="Q17" s="87"/>
    </row>
    <row r="18" spans="2:17" ht="8.25" customHeight="1" thickBot="1">
      <c r="B18" s="114"/>
      <c r="C18" s="114"/>
      <c r="D18" s="114"/>
      <c r="E18" s="114"/>
      <c r="F18" s="114"/>
      <c r="G18" s="114"/>
      <c r="H18" s="114"/>
      <c r="I18" s="164"/>
      <c r="J18" s="87"/>
      <c r="K18" s="87"/>
      <c r="L18" s="87"/>
      <c r="M18" s="87"/>
      <c r="N18" s="87"/>
      <c r="O18" s="87"/>
      <c r="P18" s="87"/>
      <c r="Q18" s="87"/>
    </row>
    <row r="19" spans="2:17" ht="15" customHeight="1" thickBot="1">
      <c r="B19" s="114"/>
      <c r="C19" s="114"/>
      <c r="D19" s="113"/>
      <c r="E19" s="114"/>
      <c r="F19" s="155" t="s">
        <v>71</v>
      </c>
      <c r="G19" s="114"/>
      <c r="H19" s="162" t="s">
        <v>146</v>
      </c>
      <c r="I19" s="165">
        <f>SUM(I17+I15+I13)</f>
        <v>2324</v>
      </c>
      <c r="J19" s="87"/>
      <c r="K19" s="87"/>
      <c r="L19" s="87"/>
      <c r="M19" s="87"/>
      <c r="N19" s="87"/>
      <c r="O19" s="87"/>
      <c r="P19" s="87"/>
      <c r="Q19" s="87"/>
    </row>
    <row r="20" spans="2:9" ht="8.25" customHeight="1" thickBot="1">
      <c r="B20" s="114"/>
      <c r="C20" s="114"/>
      <c r="D20" s="113"/>
      <c r="E20" s="114"/>
      <c r="F20" s="114"/>
      <c r="G20" s="114"/>
      <c r="H20" s="114"/>
      <c r="I20" s="164"/>
    </row>
    <row r="21" spans="2:9" ht="15" customHeight="1" thickBot="1">
      <c r="B21" s="114"/>
      <c r="C21" s="113" t="s">
        <v>72</v>
      </c>
      <c r="D21" s="114"/>
      <c r="E21" s="114"/>
      <c r="F21" s="114"/>
      <c r="G21" s="114"/>
      <c r="H21" s="162" t="s">
        <v>148</v>
      </c>
      <c r="I21" s="165">
        <f>I19</f>
        <v>2324</v>
      </c>
    </row>
    <row r="22" spans="4:12" ht="15">
      <c r="D22" s="157"/>
      <c r="L22" s="86" t="s">
        <v>360</v>
      </c>
    </row>
    <row r="23" spans="4:15" ht="15">
      <c r="D23" s="157"/>
      <c r="K23" s="97" t="s">
        <v>150</v>
      </c>
      <c r="L23" s="97"/>
      <c r="M23" s="97"/>
      <c r="N23" s="97"/>
      <c r="O23" s="97"/>
    </row>
    <row r="24" spans="4:12" ht="15">
      <c r="D24" s="157"/>
      <c r="L24" s="188">
        <v>42744</v>
      </c>
    </row>
    <row r="25" spans="4:15" ht="15">
      <c r="D25" s="157"/>
      <c r="K25" s="97" t="s">
        <v>151</v>
      </c>
      <c r="L25" s="97"/>
      <c r="M25" s="128"/>
      <c r="N25" s="97"/>
      <c r="O25" s="97"/>
    </row>
  </sheetData>
  <sheetProtection password="FE53" sheet="1" objects="1" scenarios="1"/>
  <mergeCells count="5">
    <mergeCell ref="D6:F6"/>
    <mergeCell ref="N1:O1"/>
    <mergeCell ref="A2:O2"/>
    <mergeCell ref="A3:O3"/>
    <mergeCell ref="A4:O4"/>
  </mergeCells>
  <conditionalFormatting sqref="I14">
    <cfRule type="cellIs" priority="6" dxfId="0" operator="greaterThan" stopIfTrue="1">
      <formula>0</formula>
    </cfRule>
  </conditionalFormatting>
  <conditionalFormatting sqref="I13">
    <cfRule type="notContainsBlanks" priority="2" dxfId="0" stopIfTrue="1">
      <formula>LEN(TRIM(I13))&gt;0</formula>
    </cfRule>
  </conditionalFormatting>
  <conditionalFormatting sqref="I15 I17">
    <cfRule type="notContainsBlanks" priority="1" dxfId="0" stopIfTrue="1">
      <formula>LEN(TRIM(I15))&gt;0</formula>
    </cfRule>
  </conditionalFormatting>
  <printOptions/>
  <pageMargins left="0.75" right="0.75" top="0.65" bottom="0.62" header="0.5" footer="0.5"/>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6">
    <tabColor indexed="14"/>
  </sheetPr>
  <dimension ref="A1:AA43"/>
  <sheetViews>
    <sheetView zoomScale="115" zoomScaleNormal="115" zoomScaleSheetLayoutView="100" zoomScalePageLayoutView="0" workbookViewId="0" topLeftCell="A1">
      <selection activeCell="A1" sqref="A1"/>
    </sheetView>
  </sheetViews>
  <sheetFormatPr defaultColWidth="9.140625" defaultRowHeight="12.75" outlineLevelCol="1"/>
  <cols>
    <col min="1" max="1" width="3.7109375" style="16" customWidth="1"/>
    <col min="2" max="2" width="16.28125" style="174" bestFit="1" customWidth="1"/>
    <col min="3" max="3" width="13.8515625" style="174" customWidth="1"/>
    <col min="4" max="4" width="17.421875" style="174" customWidth="1" outlineLevel="1"/>
    <col min="5" max="5" width="17.28125" style="174" customWidth="1" outlineLevel="1"/>
    <col min="6" max="6" width="16.8515625" style="174" customWidth="1" outlineLevel="1"/>
    <col min="7" max="7" width="9.28125" style="174" customWidth="1" outlineLevel="1"/>
    <col min="8" max="8" width="9.8515625" style="66" customWidth="1"/>
    <col min="9" max="9" width="7.7109375" style="59" customWidth="1"/>
    <col min="10" max="10" width="105.00390625" style="17" customWidth="1" outlineLevel="1"/>
    <col min="11" max="11" width="36.421875" style="17" customWidth="1"/>
    <col min="12" max="12" width="27.8515625" style="17" customWidth="1"/>
    <col min="13" max="13" width="30.7109375" style="18" bestFit="1" customWidth="1"/>
    <col min="14" max="14" width="33.00390625" style="18" bestFit="1" customWidth="1"/>
    <col min="15" max="22" width="9.140625" style="18" customWidth="1"/>
    <col min="23" max="27" width="9.140625" style="19" customWidth="1"/>
    <col min="28" max="16384" width="9.140625" style="20" customWidth="1"/>
  </cols>
  <sheetData>
    <row r="1" spans="1:12" ht="24" customHeight="1">
      <c r="A1" s="131" t="s">
        <v>325</v>
      </c>
      <c r="B1" s="173"/>
      <c r="C1" s="173"/>
      <c r="D1" s="173"/>
      <c r="E1" s="173"/>
      <c r="F1" s="173"/>
      <c r="G1" s="173"/>
      <c r="I1" s="63"/>
      <c r="J1" s="29"/>
      <c r="K1" s="50"/>
      <c r="L1" s="50"/>
    </row>
    <row r="2" spans="1:12" ht="14.25" customHeight="1">
      <c r="A2" s="37"/>
      <c r="B2" s="173"/>
      <c r="C2" s="173"/>
      <c r="D2" s="173"/>
      <c r="E2" s="173"/>
      <c r="F2" s="173"/>
      <c r="G2" s="173"/>
      <c r="H2" s="67"/>
      <c r="I2" s="64"/>
      <c r="J2" s="29"/>
      <c r="K2" s="50"/>
      <c r="L2" s="50"/>
    </row>
    <row r="3" ht="18.75" customHeight="1">
      <c r="A3" s="30"/>
    </row>
    <row r="4" spans="1:27" s="22" customFormat="1" ht="38.25" customHeight="1">
      <c r="A4" s="34" t="s">
        <v>118</v>
      </c>
      <c r="B4" s="175" t="s">
        <v>0</v>
      </c>
      <c r="C4" s="175" t="s">
        <v>1</v>
      </c>
      <c r="D4" s="175" t="s">
        <v>26</v>
      </c>
      <c r="E4" s="175" t="s">
        <v>27</v>
      </c>
      <c r="F4" s="175" t="s">
        <v>28</v>
      </c>
      <c r="G4" s="175" t="s">
        <v>29</v>
      </c>
      <c r="H4" s="68" t="s">
        <v>2</v>
      </c>
      <c r="I4" s="35" t="s">
        <v>326</v>
      </c>
      <c r="J4" s="35" t="s">
        <v>117</v>
      </c>
      <c r="K4" s="51"/>
      <c r="L4" s="51"/>
      <c r="M4" s="25"/>
      <c r="N4" s="35" t="s">
        <v>278</v>
      </c>
      <c r="O4" s="25"/>
      <c r="P4" s="25"/>
      <c r="Q4" s="25"/>
      <c r="R4" s="25"/>
      <c r="S4" s="25"/>
      <c r="T4" s="25"/>
      <c r="U4" s="25"/>
      <c r="V4" s="25"/>
      <c r="W4" s="26"/>
      <c r="X4" s="26"/>
      <c r="Y4" s="26"/>
      <c r="Z4" s="26"/>
      <c r="AA4" s="26"/>
    </row>
    <row r="5" spans="1:14" ht="12.75" customHeight="1">
      <c r="A5" s="36"/>
      <c r="B5" s="176" t="s">
        <v>61</v>
      </c>
      <c r="C5" s="176" t="s">
        <v>61</v>
      </c>
      <c r="D5" s="176">
        <v>4</v>
      </c>
      <c r="E5" s="176">
        <v>5</v>
      </c>
      <c r="F5" s="176">
        <v>6</v>
      </c>
      <c r="G5" s="176">
        <v>7</v>
      </c>
      <c r="H5" s="69" t="s">
        <v>61</v>
      </c>
      <c r="I5" s="60"/>
      <c r="J5" s="31" t="s">
        <v>61</v>
      </c>
      <c r="K5" s="31" t="s">
        <v>61</v>
      </c>
      <c r="L5" s="31" t="s">
        <v>61</v>
      </c>
      <c r="M5" s="53"/>
      <c r="N5" s="53"/>
    </row>
    <row r="6" spans="1:16" ht="22.5">
      <c r="A6" s="41">
        <v>1</v>
      </c>
      <c r="B6" s="177" t="s">
        <v>3</v>
      </c>
      <c r="C6" s="178" t="s">
        <v>201</v>
      </c>
      <c r="D6" s="179" t="s">
        <v>202</v>
      </c>
      <c r="E6" s="178" t="s">
        <v>3</v>
      </c>
      <c r="F6" s="178" t="s">
        <v>131</v>
      </c>
      <c r="G6" s="178" t="s">
        <v>203</v>
      </c>
      <c r="H6" s="70">
        <v>236.86</v>
      </c>
      <c r="I6" s="38">
        <v>25.02</v>
      </c>
      <c r="J6" s="39" t="s">
        <v>130</v>
      </c>
      <c r="K6" s="40" t="s">
        <v>157</v>
      </c>
      <c r="L6" s="65" t="s">
        <v>168</v>
      </c>
      <c r="M6" s="40" t="s">
        <v>212</v>
      </c>
      <c r="N6" s="40" t="s">
        <v>303</v>
      </c>
      <c r="P6" s="140"/>
    </row>
    <row r="7" spans="1:16" ht="22.5">
      <c r="A7" s="41">
        <v>2</v>
      </c>
      <c r="B7" s="177" t="s">
        <v>279</v>
      </c>
      <c r="C7" s="178" t="s">
        <v>284</v>
      </c>
      <c r="D7" s="179" t="s">
        <v>319</v>
      </c>
      <c r="E7" s="178" t="s">
        <v>320</v>
      </c>
      <c r="F7" s="178" t="s">
        <v>155</v>
      </c>
      <c r="G7" s="178" t="s">
        <v>321</v>
      </c>
      <c r="H7" s="70">
        <v>152.2</v>
      </c>
      <c r="I7" s="38">
        <v>39.55</v>
      </c>
      <c r="J7" s="39" t="s">
        <v>130</v>
      </c>
      <c r="K7" s="40" t="s">
        <v>55</v>
      </c>
      <c r="L7" s="65" t="s">
        <v>58</v>
      </c>
      <c r="M7" s="40" t="s">
        <v>213</v>
      </c>
      <c r="N7" s="40" t="s">
        <v>285</v>
      </c>
      <c r="P7" s="140"/>
    </row>
    <row r="8" spans="1:16" ht="24" customHeight="1">
      <c r="A8" s="41">
        <v>3</v>
      </c>
      <c r="B8" s="177" t="s">
        <v>4</v>
      </c>
      <c r="C8" s="178" t="s">
        <v>353</v>
      </c>
      <c r="D8" s="179" t="s">
        <v>354</v>
      </c>
      <c r="E8" s="178" t="s">
        <v>4</v>
      </c>
      <c r="F8" s="178" t="s">
        <v>155</v>
      </c>
      <c r="G8" s="178" t="s">
        <v>355</v>
      </c>
      <c r="H8" s="70">
        <v>416.97</v>
      </c>
      <c r="I8" s="38">
        <v>30.62</v>
      </c>
      <c r="J8" s="39" t="s">
        <v>34</v>
      </c>
      <c r="K8" s="40" t="s">
        <v>55</v>
      </c>
      <c r="L8" s="65" t="s">
        <v>58</v>
      </c>
      <c r="M8" s="40" t="s">
        <v>248</v>
      </c>
      <c r="N8" s="40"/>
      <c r="P8" s="140"/>
    </row>
    <row r="9" spans="1:27" s="24" customFormat="1" ht="22.5">
      <c r="A9" s="41">
        <v>5</v>
      </c>
      <c r="B9" s="177" t="s">
        <v>5</v>
      </c>
      <c r="C9" s="178" t="s">
        <v>174</v>
      </c>
      <c r="D9" s="179" t="s">
        <v>190</v>
      </c>
      <c r="E9" s="178" t="s">
        <v>5</v>
      </c>
      <c r="F9" s="178" t="s">
        <v>131</v>
      </c>
      <c r="G9" s="178" t="s">
        <v>191</v>
      </c>
      <c r="H9" s="70">
        <v>3090.87</v>
      </c>
      <c r="I9" s="38">
        <v>33.89</v>
      </c>
      <c r="J9" s="39" t="s">
        <v>34</v>
      </c>
      <c r="K9" s="40" t="s">
        <v>59</v>
      </c>
      <c r="L9" s="65" t="s">
        <v>264</v>
      </c>
      <c r="M9" s="40" t="s">
        <v>214</v>
      </c>
      <c r="N9" s="40" t="s">
        <v>304</v>
      </c>
      <c r="O9" s="18"/>
      <c r="P9" s="140"/>
      <c r="Q9" s="18"/>
      <c r="R9" s="18"/>
      <c r="S9" s="18"/>
      <c r="T9" s="18"/>
      <c r="U9" s="18"/>
      <c r="V9" s="18"/>
      <c r="W9" s="18"/>
      <c r="X9" s="18"/>
      <c r="Y9" s="18"/>
      <c r="Z9" s="18"/>
      <c r="AA9" s="18"/>
    </row>
    <row r="10" spans="1:19" ht="45">
      <c r="A10" s="41">
        <v>6</v>
      </c>
      <c r="B10" s="177" t="s">
        <v>280</v>
      </c>
      <c r="C10" s="178" t="s">
        <v>192</v>
      </c>
      <c r="D10" s="178" t="s">
        <v>175</v>
      </c>
      <c r="E10" s="178" t="s">
        <v>176</v>
      </c>
      <c r="F10" s="178" t="s">
        <v>131</v>
      </c>
      <c r="G10" s="178" t="s">
        <v>177</v>
      </c>
      <c r="H10" s="70">
        <v>363.63</v>
      </c>
      <c r="I10" s="38">
        <v>59.08</v>
      </c>
      <c r="J10" s="39" t="s">
        <v>356</v>
      </c>
      <c r="K10" s="40" t="s">
        <v>157</v>
      </c>
      <c r="L10" s="65" t="s">
        <v>168</v>
      </c>
      <c r="M10" s="40" t="s">
        <v>215</v>
      </c>
      <c r="N10" s="40" t="s">
        <v>305</v>
      </c>
      <c r="O10" s="21"/>
      <c r="P10" s="140"/>
      <c r="Q10" s="21"/>
      <c r="R10" s="21"/>
      <c r="S10" s="21"/>
    </row>
    <row r="11" spans="1:16" ht="12.75" customHeight="1">
      <c r="A11" s="41">
        <v>7</v>
      </c>
      <c r="B11" s="177" t="s">
        <v>6</v>
      </c>
      <c r="C11" s="178" t="s">
        <v>200</v>
      </c>
      <c r="D11" s="178" t="s">
        <v>170</v>
      </c>
      <c r="E11" s="178" t="s">
        <v>6</v>
      </c>
      <c r="F11" s="178" t="s">
        <v>131</v>
      </c>
      <c r="G11" s="178" t="s">
        <v>171</v>
      </c>
      <c r="H11" s="70">
        <v>210.87</v>
      </c>
      <c r="I11" s="38">
        <v>15.91</v>
      </c>
      <c r="J11" s="39" t="s">
        <v>34</v>
      </c>
      <c r="K11" s="40" t="s">
        <v>57</v>
      </c>
      <c r="L11" s="65" t="s">
        <v>172</v>
      </c>
      <c r="M11" s="40" t="s">
        <v>216</v>
      </c>
      <c r="N11" s="40" t="s">
        <v>306</v>
      </c>
      <c r="P11" s="140"/>
    </row>
    <row r="12" spans="1:16" ht="12.75" customHeight="1">
      <c r="A12" s="41">
        <v>8</v>
      </c>
      <c r="B12" s="177" t="s">
        <v>7</v>
      </c>
      <c r="C12" s="178" t="s">
        <v>231</v>
      </c>
      <c r="D12" s="178" t="s">
        <v>294</v>
      </c>
      <c r="E12" s="178" t="s">
        <v>8</v>
      </c>
      <c r="F12" s="178" t="s">
        <v>131</v>
      </c>
      <c r="G12" s="178" t="s">
        <v>295</v>
      </c>
      <c r="H12" s="70">
        <v>52.54</v>
      </c>
      <c r="I12" s="38">
        <v>42.43</v>
      </c>
      <c r="J12" s="39" t="s">
        <v>34</v>
      </c>
      <c r="K12" s="40" t="s">
        <v>57</v>
      </c>
      <c r="L12" s="65" t="s">
        <v>172</v>
      </c>
      <c r="M12" s="40" t="s">
        <v>232</v>
      </c>
      <c r="N12" s="40"/>
      <c r="P12" s="140"/>
    </row>
    <row r="13" spans="1:16" ht="22.5">
      <c r="A13" s="41">
        <v>9</v>
      </c>
      <c r="B13" s="177" t="s">
        <v>8</v>
      </c>
      <c r="C13" s="178" t="s">
        <v>178</v>
      </c>
      <c r="D13" s="178" t="s">
        <v>160</v>
      </c>
      <c r="E13" s="179" t="s">
        <v>161</v>
      </c>
      <c r="F13" s="178" t="s">
        <v>131</v>
      </c>
      <c r="G13" s="178" t="s">
        <v>164</v>
      </c>
      <c r="H13" s="70">
        <v>1521.71</v>
      </c>
      <c r="I13" s="38">
        <v>35.12</v>
      </c>
      <c r="J13" s="39" t="s">
        <v>130</v>
      </c>
      <c r="K13" s="40" t="s">
        <v>184</v>
      </c>
      <c r="L13" s="65" t="s">
        <v>263</v>
      </c>
      <c r="M13" s="40" t="s">
        <v>217</v>
      </c>
      <c r="N13" s="40" t="s">
        <v>307</v>
      </c>
      <c r="P13" s="140"/>
    </row>
    <row r="14" spans="1:19" ht="45">
      <c r="A14" s="41">
        <v>10</v>
      </c>
      <c r="B14" s="177" t="s">
        <v>9</v>
      </c>
      <c r="C14" s="178" t="s">
        <v>265</v>
      </c>
      <c r="D14" s="178" t="s">
        <v>266</v>
      </c>
      <c r="E14" s="178" t="s">
        <v>9</v>
      </c>
      <c r="F14" s="178" t="s">
        <v>131</v>
      </c>
      <c r="G14" s="178" t="s">
        <v>267</v>
      </c>
      <c r="H14" s="70">
        <v>588.35</v>
      </c>
      <c r="I14" s="38">
        <v>25</v>
      </c>
      <c r="J14" s="39" t="s">
        <v>356</v>
      </c>
      <c r="K14" s="40" t="s">
        <v>157</v>
      </c>
      <c r="L14" s="65" t="s">
        <v>168</v>
      </c>
      <c r="M14" s="40" t="s">
        <v>233</v>
      </c>
      <c r="N14" s="40"/>
      <c r="O14" s="21"/>
      <c r="P14" s="140"/>
      <c r="Q14" s="21"/>
      <c r="R14" s="21"/>
      <c r="S14" s="21"/>
    </row>
    <row r="15" spans="1:19" ht="11.25">
      <c r="A15" s="41">
        <v>11</v>
      </c>
      <c r="B15" s="177" t="s">
        <v>60</v>
      </c>
      <c r="C15" s="178" t="s">
        <v>210</v>
      </c>
      <c r="D15" s="178" t="s">
        <v>323</v>
      </c>
      <c r="E15" s="178" t="s">
        <v>211</v>
      </c>
      <c r="F15" s="178" t="s">
        <v>131</v>
      </c>
      <c r="G15" s="178" t="s">
        <v>324</v>
      </c>
      <c r="H15" s="70">
        <v>3710.1</v>
      </c>
      <c r="I15" s="38">
        <v>26.88</v>
      </c>
      <c r="J15" s="39" t="s">
        <v>34</v>
      </c>
      <c r="K15" s="40" t="s">
        <v>241</v>
      </c>
      <c r="L15" s="65" t="s">
        <v>196</v>
      </c>
      <c r="M15" s="40" t="s">
        <v>322</v>
      </c>
      <c r="N15" s="40" t="s">
        <v>308</v>
      </c>
      <c r="O15" s="21"/>
      <c r="P15" s="140"/>
      <c r="Q15" s="21"/>
      <c r="R15" s="21"/>
      <c r="S15" s="21"/>
    </row>
    <row r="16" spans="1:19" ht="11.25">
      <c r="A16" s="41">
        <v>12</v>
      </c>
      <c r="B16" s="177" t="s">
        <v>10</v>
      </c>
      <c r="C16" s="178" t="s">
        <v>207</v>
      </c>
      <c r="D16" s="178" t="s">
        <v>208</v>
      </c>
      <c r="E16" s="178" t="s">
        <v>10</v>
      </c>
      <c r="F16" s="178" t="s">
        <v>131</v>
      </c>
      <c r="G16" s="178" t="s">
        <v>209</v>
      </c>
      <c r="H16" s="70">
        <v>445.01</v>
      </c>
      <c r="I16" s="38">
        <v>24.02</v>
      </c>
      <c r="J16" s="39" t="s">
        <v>34</v>
      </c>
      <c r="K16" s="40" t="s">
        <v>55</v>
      </c>
      <c r="L16" s="65" t="s">
        <v>58</v>
      </c>
      <c r="M16" s="40" t="s">
        <v>218</v>
      </c>
      <c r="N16" s="40" t="s">
        <v>309</v>
      </c>
      <c r="O16" s="21"/>
      <c r="P16" s="140"/>
      <c r="Q16" s="21"/>
      <c r="R16" s="21"/>
      <c r="S16" s="21"/>
    </row>
    <row r="17" spans="1:19" ht="11.25">
      <c r="A17" s="41">
        <v>13</v>
      </c>
      <c r="B17" s="177" t="s">
        <v>11</v>
      </c>
      <c r="C17" s="178" t="s">
        <v>249</v>
      </c>
      <c r="D17" s="178" t="s">
        <v>250</v>
      </c>
      <c r="E17" s="178" t="s">
        <v>11</v>
      </c>
      <c r="F17" s="178" t="s">
        <v>131</v>
      </c>
      <c r="G17" s="178" t="s">
        <v>251</v>
      </c>
      <c r="H17" s="70">
        <v>75.53</v>
      </c>
      <c r="I17" s="38">
        <v>20.1</v>
      </c>
      <c r="J17" s="39" t="s">
        <v>34</v>
      </c>
      <c r="K17" s="40" t="s">
        <v>157</v>
      </c>
      <c r="L17" s="65" t="s">
        <v>168</v>
      </c>
      <c r="M17" s="40" t="s">
        <v>252</v>
      </c>
      <c r="N17" s="40" t="s">
        <v>310</v>
      </c>
      <c r="O17" s="21"/>
      <c r="P17" s="140"/>
      <c r="Q17" s="21"/>
      <c r="R17" s="21"/>
      <c r="S17" s="21"/>
    </row>
    <row r="18" spans="1:19" ht="22.5">
      <c r="A18" s="41">
        <v>14</v>
      </c>
      <c r="B18" s="177" t="s">
        <v>30</v>
      </c>
      <c r="C18" s="178" t="s">
        <v>179</v>
      </c>
      <c r="D18" s="178" t="s">
        <v>165</v>
      </c>
      <c r="E18" s="178" t="s">
        <v>30</v>
      </c>
      <c r="F18" s="178" t="s">
        <v>131</v>
      </c>
      <c r="G18" s="178" t="s">
        <v>166</v>
      </c>
      <c r="H18" s="70">
        <v>316.12</v>
      </c>
      <c r="I18" s="38">
        <v>13.3</v>
      </c>
      <c r="J18" s="39" t="s">
        <v>130</v>
      </c>
      <c r="K18" s="40" t="s">
        <v>57</v>
      </c>
      <c r="L18" s="65" t="s">
        <v>172</v>
      </c>
      <c r="M18" s="40" t="s">
        <v>219</v>
      </c>
      <c r="N18" s="40" t="s">
        <v>311</v>
      </c>
      <c r="O18" s="21"/>
      <c r="P18" s="140"/>
      <c r="Q18" s="21"/>
      <c r="R18" s="21"/>
      <c r="S18" s="21"/>
    </row>
    <row r="19" spans="1:19" ht="22.5">
      <c r="A19" s="41">
        <v>15</v>
      </c>
      <c r="B19" s="177" t="s">
        <v>230</v>
      </c>
      <c r="C19" s="178" t="s">
        <v>180</v>
      </c>
      <c r="D19" s="178" t="s">
        <v>31</v>
      </c>
      <c r="E19" s="178" t="s">
        <v>163</v>
      </c>
      <c r="F19" s="178" t="s">
        <v>131</v>
      </c>
      <c r="G19" s="178" t="s">
        <v>162</v>
      </c>
      <c r="H19" s="70">
        <v>594.12</v>
      </c>
      <c r="I19" s="38">
        <v>36.67</v>
      </c>
      <c r="J19" s="39" t="s">
        <v>130</v>
      </c>
      <c r="K19" s="40" t="s">
        <v>56</v>
      </c>
      <c r="L19" s="65" t="s">
        <v>169</v>
      </c>
      <c r="M19" s="40" t="s">
        <v>220</v>
      </c>
      <c r="N19" s="40" t="s">
        <v>312</v>
      </c>
      <c r="O19" s="21"/>
      <c r="P19" s="140"/>
      <c r="Q19" s="21"/>
      <c r="R19" s="21"/>
      <c r="S19" s="21"/>
    </row>
    <row r="20" spans="1:19" ht="45">
      <c r="A20" s="41">
        <v>16</v>
      </c>
      <c r="B20" s="177" t="s">
        <v>12</v>
      </c>
      <c r="C20" s="178" t="s">
        <v>206</v>
      </c>
      <c r="D20" s="178" t="s">
        <v>158</v>
      </c>
      <c r="E20" s="178"/>
      <c r="F20" s="178" t="s">
        <v>131</v>
      </c>
      <c r="G20" s="178" t="s">
        <v>159</v>
      </c>
      <c r="H20" s="70">
        <v>488.31</v>
      </c>
      <c r="I20" s="38">
        <v>42.19</v>
      </c>
      <c r="J20" s="39" t="s">
        <v>356</v>
      </c>
      <c r="K20" s="40" t="s">
        <v>57</v>
      </c>
      <c r="L20" s="65" t="s">
        <v>172</v>
      </c>
      <c r="M20" s="40" t="s">
        <v>221</v>
      </c>
      <c r="N20" s="40" t="s">
        <v>277</v>
      </c>
      <c r="O20" s="21"/>
      <c r="P20" s="140"/>
      <c r="Q20" s="21"/>
      <c r="R20" s="21"/>
      <c r="S20" s="21"/>
    </row>
    <row r="21" spans="1:19" ht="45">
      <c r="A21" s="41">
        <v>17</v>
      </c>
      <c r="B21" s="177" t="s">
        <v>13</v>
      </c>
      <c r="C21" s="178" t="s">
        <v>181</v>
      </c>
      <c r="D21" s="178" t="s">
        <v>125</v>
      </c>
      <c r="E21" s="178" t="s">
        <v>126</v>
      </c>
      <c r="F21" s="178" t="s">
        <v>131</v>
      </c>
      <c r="G21" s="178" t="s">
        <v>127</v>
      </c>
      <c r="H21" s="70">
        <v>3113.84</v>
      </c>
      <c r="I21" s="38">
        <v>10.52</v>
      </c>
      <c r="J21" s="39" t="s">
        <v>356</v>
      </c>
      <c r="K21" s="40" t="s">
        <v>242</v>
      </c>
      <c r="L21" s="65" t="s">
        <v>244</v>
      </c>
      <c r="M21" s="40" t="s">
        <v>222</v>
      </c>
      <c r="N21" s="40" t="s">
        <v>276</v>
      </c>
      <c r="O21" s="21"/>
      <c r="P21" s="140"/>
      <c r="Q21" s="21"/>
      <c r="R21" s="21"/>
      <c r="S21" s="21"/>
    </row>
    <row r="22" spans="1:19" ht="45">
      <c r="A22" s="41">
        <v>18</v>
      </c>
      <c r="B22" s="177" t="s">
        <v>14</v>
      </c>
      <c r="C22" s="178" t="s">
        <v>234</v>
      </c>
      <c r="D22" s="178" t="s">
        <v>235</v>
      </c>
      <c r="E22" s="178" t="s">
        <v>236</v>
      </c>
      <c r="F22" s="178" t="s">
        <v>131</v>
      </c>
      <c r="G22" s="178" t="s">
        <v>237</v>
      </c>
      <c r="H22" s="70">
        <v>3482.93</v>
      </c>
      <c r="I22" s="38">
        <v>13.54</v>
      </c>
      <c r="J22" s="39" t="s">
        <v>356</v>
      </c>
      <c r="K22" s="40" t="s">
        <v>243</v>
      </c>
      <c r="L22" s="65" t="s">
        <v>228</v>
      </c>
      <c r="M22" s="40" t="s">
        <v>238</v>
      </c>
      <c r="N22" s="40" t="s">
        <v>313</v>
      </c>
      <c r="O22" s="21"/>
      <c r="P22" s="140"/>
      <c r="Q22" s="21"/>
      <c r="R22" s="21"/>
      <c r="S22" s="21"/>
    </row>
    <row r="23" spans="1:19" ht="22.5">
      <c r="A23" s="41">
        <v>19</v>
      </c>
      <c r="B23" s="177" t="s">
        <v>15</v>
      </c>
      <c r="C23" s="178" t="s">
        <v>205</v>
      </c>
      <c r="D23" s="178" t="s">
        <v>128</v>
      </c>
      <c r="E23" s="178" t="s">
        <v>15</v>
      </c>
      <c r="F23" s="178" t="s">
        <v>131</v>
      </c>
      <c r="G23" s="178" t="s">
        <v>129</v>
      </c>
      <c r="H23" s="70">
        <v>172.83</v>
      </c>
      <c r="I23" s="38">
        <v>32.09</v>
      </c>
      <c r="J23" s="39" t="s">
        <v>130</v>
      </c>
      <c r="K23" s="40" t="s">
        <v>56</v>
      </c>
      <c r="L23" s="65" t="s">
        <v>169</v>
      </c>
      <c r="M23" s="40" t="s">
        <v>223</v>
      </c>
      <c r="N23" s="40" t="s">
        <v>275</v>
      </c>
      <c r="O23" s="21"/>
      <c r="P23" s="140"/>
      <c r="Q23" s="21"/>
      <c r="R23" s="21"/>
      <c r="S23" s="21"/>
    </row>
    <row r="24" spans="1:19" ht="11.25">
      <c r="A24" s="41">
        <v>20</v>
      </c>
      <c r="B24" s="177" t="s">
        <v>16</v>
      </c>
      <c r="C24" s="178" t="s">
        <v>193</v>
      </c>
      <c r="D24" s="178" t="s">
        <v>227</v>
      </c>
      <c r="E24" s="178" t="s">
        <v>16</v>
      </c>
      <c r="F24" s="178" t="s">
        <v>154</v>
      </c>
      <c r="G24" s="178" t="s">
        <v>32</v>
      </c>
      <c r="H24" s="70">
        <v>73.22</v>
      </c>
      <c r="I24" s="38">
        <v>7.56</v>
      </c>
      <c r="J24" s="39" t="s">
        <v>34</v>
      </c>
      <c r="K24" s="40" t="s">
        <v>55</v>
      </c>
      <c r="L24" s="65" t="s">
        <v>58</v>
      </c>
      <c r="M24" s="40" t="s">
        <v>224</v>
      </c>
      <c r="N24" s="40" t="s">
        <v>273</v>
      </c>
      <c r="O24" s="21"/>
      <c r="P24" s="140"/>
      <c r="Q24" s="21"/>
      <c r="R24" s="21"/>
      <c r="S24" s="21"/>
    </row>
    <row r="25" spans="1:19" ht="11.25">
      <c r="A25" s="41">
        <v>21</v>
      </c>
      <c r="B25" s="177" t="s">
        <v>17</v>
      </c>
      <c r="C25" s="178"/>
      <c r="D25" s="178"/>
      <c r="E25" s="178"/>
      <c r="F25" s="178"/>
      <c r="G25" s="178"/>
      <c r="H25" s="70">
        <v>19.43</v>
      </c>
      <c r="I25" s="38">
        <v>0</v>
      </c>
      <c r="J25" s="39" t="s">
        <v>34</v>
      </c>
      <c r="K25" s="40" t="s">
        <v>55</v>
      </c>
      <c r="L25" s="65" t="s">
        <v>58</v>
      </c>
      <c r="M25" s="40"/>
      <c r="N25" s="40"/>
      <c r="O25" s="21"/>
      <c r="P25" s="140"/>
      <c r="Q25" s="21"/>
      <c r="R25" s="21"/>
      <c r="S25" s="21"/>
    </row>
    <row r="26" spans="1:19" ht="22.5">
      <c r="A26" s="41">
        <v>22</v>
      </c>
      <c r="B26" s="177" t="s">
        <v>18</v>
      </c>
      <c r="C26" s="185" t="s">
        <v>240</v>
      </c>
      <c r="D26" s="178" t="s">
        <v>194</v>
      </c>
      <c r="E26" s="178" t="s">
        <v>24</v>
      </c>
      <c r="F26" s="178" t="s">
        <v>131</v>
      </c>
      <c r="G26" s="178" t="s">
        <v>195</v>
      </c>
      <c r="H26" s="70">
        <v>67.74</v>
      </c>
      <c r="I26" s="38">
        <v>20.52</v>
      </c>
      <c r="J26" s="39" t="s">
        <v>130</v>
      </c>
      <c r="K26" s="40" t="s">
        <v>157</v>
      </c>
      <c r="L26" s="65" t="s">
        <v>168</v>
      </c>
      <c r="M26" s="40" t="s">
        <v>225</v>
      </c>
      <c r="N26" s="40" t="s">
        <v>274</v>
      </c>
      <c r="O26" s="21"/>
      <c r="P26" s="140"/>
      <c r="Q26" s="21"/>
      <c r="R26" s="21"/>
      <c r="S26" s="21"/>
    </row>
    <row r="27" spans="1:19" ht="22.5">
      <c r="A27" s="41">
        <v>23</v>
      </c>
      <c r="B27" s="177" t="s">
        <v>19</v>
      </c>
      <c r="C27" s="178" t="s">
        <v>204</v>
      </c>
      <c r="D27" s="178" t="s">
        <v>31</v>
      </c>
      <c r="E27" s="178" t="s">
        <v>33</v>
      </c>
      <c r="F27" s="178" t="s">
        <v>131</v>
      </c>
      <c r="G27" s="178" t="s">
        <v>162</v>
      </c>
      <c r="H27" s="70">
        <v>837.76</v>
      </c>
      <c r="I27" s="38">
        <v>51.58</v>
      </c>
      <c r="J27" s="39" t="s">
        <v>130</v>
      </c>
      <c r="K27" s="40" t="s">
        <v>184</v>
      </c>
      <c r="L27" s="65" t="s">
        <v>263</v>
      </c>
      <c r="M27" s="40" t="s">
        <v>253</v>
      </c>
      <c r="N27" s="40" t="s">
        <v>312</v>
      </c>
      <c r="O27" s="21"/>
      <c r="P27" s="140"/>
      <c r="Q27" s="21"/>
      <c r="R27" s="21"/>
      <c r="S27" s="21"/>
    </row>
    <row r="28" spans="1:19" ht="11.25">
      <c r="A28" s="41">
        <v>24</v>
      </c>
      <c r="B28" s="177" t="s">
        <v>20</v>
      </c>
      <c r="C28" s="178" t="s">
        <v>240</v>
      </c>
      <c r="D28" s="178" t="s">
        <v>194</v>
      </c>
      <c r="E28" s="178" t="s">
        <v>24</v>
      </c>
      <c r="F28" s="178" t="s">
        <v>131</v>
      </c>
      <c r="G28" s="178" t="s">
        <v>195</v>
      </c>
      <c r="H28" s="70">
        <v>91.4</v>
      </c>
      <c r="I28" s="38">
        <v>55.28</v>
      </c>
      <c r="J28" s="39" t="s">
        <v>34</v>
      </c>
      <c r="K28" s="40" t="s">
        <v>157</v>
      </c>
      <c r="L28" s="65" t="s">
        <v>168</v>
      </c>
      <c r="M28" s="40" t="s">
        <v>239</v>
      </c>
      <c r="N28" s="40" t="s">
        <v>314</v>
      </c>
      <c r="O28" s="21"/>
      <c r="P28" s="140"/>
      <c r="Q28" s="21"/>
      <c r="R28" s="21"/>
      <c r="S28" s="21"/>
    </row>
    <row r="29" spans="1:19" ht="11.25">
      <c r="A29" s="41">
        <v>25</v>
      </c>
      <c r="B29" s="177" t="s">
        <v>21</v>
      </c>
      <c r="C29" s="178" t="s">
        <v>353</v>
      </c>
      <c r="D29" s="178" t="s">
        <v>317</v>
      </c>
      <c r="E29" s="178" t="s">
        <v>21</v>
      </c>
      <c r="F29" s="178" t="s">
        <v>131</v>
      </c>
      <c r="G29" s="178" t="s">
        <v>318</v>
      </c>
      <c r="H29" s="70">
        <v>123.67</v>
      </c>
      <c r="I29" s="38">
        <v>60.47</v>
      </c>
      <c r="J29" s="39" t="s">
        <v>34</v>
      </c>
      <c r="K29" s="40" t="s">
        <v>55</v>
      </c>
      <c r="L29" s="65" t="s">
        <v>58</v>
      </c>
      <c r="M29" s="40" t="s">
        <v>226</v>
      </c>
      <c r="N29" s="40" t="s">
        <v>285</v>
      </c>
      <c r="P29" s="140"/>
      <c r="Q29" s="21"/>
      <c r="R29" s="21"/>
      <c r="S29" s="21"/>
    </row>
    <row r="30" spans="1:19" ht="11.25">
      <c r="A30" s="41">
        <v>26</v>
      </c>
      <c r="B30" s="177" t="s">
        <v>22</v>
      </c>
      <c r="C30" s="178"/>
      <c r="D30" s="178"/>
      <c r="E30" s="178"/>
      <c r="F30" s="178"/>
      <c r="G30" s="178"/>
      <c r="H30" s="70">
        <v>22.18</v>
      </c>
      <c r="I30" s="38">
        <v>0</v>
      </c>
      <c r="J30" s="39" t="s">
        <v>34</v>
      </c>
      <c r="K30" s="40" t="s">
        <v>157</v>
      </c>
      <c r="L30" s="65" t="s">
        <v>168</v>
      </c>
      <c r="M30" s="40"/>
      <c r="N30" s="40"/>
      <c r="O30" s="21"/>
      <c r="P30" s="140"/>
      <c r="Q30" s="21"/>
      <c r="R30" s="21"/>
      <c r="S30" s="21"/>
    </row>
    <row r="31" spans="1:19" ht="11.25">
      <c r="A31" s="41">
        <v>27</v>
      </c>
      <c r="B31" s="177" t="s">
        <v>23</v>
      </c>
      <c r="C31" s="178" t="s">
        <v>182</v>
      </c>
      <c r="D31" s="178" t="s">
        <v>296</v>
      </c>
      <c r="E31" s="178" t="s">
        <v>297</v>
      </c>
      <c r="F31" s="178" t="s">
        <v>298</v>
      </c>
      <c r="G31" s="178" t="s">
        <v>299</v>
      </c>
      <c r="H31" s="70">
        <v>237.95</v>
      </c>
      <c r="I31" s="38">
        <v>41.62</v>
      </c>
      <c r="J31" s="39" t="s">
        <v>34</v>
      </c>
      <c r="K31" s="40" t="s">
        <v>157</v>
      </c>
      <c r="L31" s="65" t="s">
        <v>168</v>
      </c>
      <c r="M31" s="40" t="s">
        <v>254</v>
      </c>
      <c r="N31" s="40" t="s">
        <v>315</v>
      </c>
      <c r="O31" s="21"/>
      <c r="P31" s="140"/>
      <c r="Q31" s="21"/>
      <c r="R31" s="21"/>
      <c r="S31" s="21"/>
    </row>
    <row r="32" spans="1:19" ht="22.5">
      <c r="A32" s="41">
        <v>28</v>
      </c>
      <c r="B32" s="177" t="s">
        <v>24</v>
      </c>
      <c r="C32" s="178" t="s">
        <v>240</v>
      </c>
      <c r="D32" s="178" t="s">
        <v>194</v>
      </c>
      <c r="E32" s="178" t="s">
        <v>24</v>
      </c>
      <c r="F32" s="178" t="s">
        <v>131</v>
      </c>
      <c r="G32" s="178" t="s">
        <v>195</v>
      </c>
      <c r="H32" s="70">
        <v>733.27</v>
      </c>
      <c r="I32" s="38">
        <v>64.13</v>
      </c>
      <c r="J32" s="39" t="s">
        <v>130</v>
      </c>
      <c r="K32" s="40" t="s">
        <v>157</v>
      </c>
      <c r="L32" s="65" t="s">
        <v>168</v>
      </c>
      <c r="M32" s="40" t="s">
        <v>225</v>
      </c>
      <c r="N32" s="40" t="s">
        <v>316</v>
      </c>
      <c r="O32" s="21"/>
      <c r="P32" s="140"/>
      <c r="Q32" s="21"/>
      <c r="R32" s="21"/>
      <c r="S32" s="21"/>
    </row>
    <row r="33" spans="1:19" ht="11.25">
      <c r="A33" s="41">
        <v>29</v>
      </c>
      <c r="B33" s="177" t="s">
        <v>25</v>
      </c>
      <c r="C33" s="178" t="s">
        <v>300</v>
      </c>
      <c r="D33" s="178" t="s">
        <v>301</v>
      </c>
      <c r="E33" s="178" t="s">
        <v>25</v>
      </c>
      <c r="F33" s="178" t="s">
        <v>154</v>
      </c>
      <c r="G33" s="178" t="s">
        <v>183</v>
      </c>
      <c r="H33" s="70">
        <v>178.25</v>
      </c>
      <c r="I33" s="38">
        <v>0</v>
      </c>
      <c r="J33" s="39" t="s">
        <v>34</v>
      </c>
      <c r="K33" s="40" t="s">
        <v>55</v>
      </c>
      <c r="L33" s="65" t="s">
        <v>58</v>
      </c>
      <c r="M33" s="40" t="s">
        <v>302</v>
      </c>
      <c r="N33" s="40"/>
      <c r="O33" s="21"/>
      <c r="P33" s="140"/>
      <c r="Q33" s="21"/>
      <c r="R33" s="21"/>
      <c r="S33" s="21"/>
    </row>
    <row r="34" spans="1:16" ht="11.25">
      <c r="A34" s="32"/>
      <c r="B34" s="180" t="s">
        <v>185</v>
      </c>
      <c r="C34" s="181"/>
      <c r="D34" s="181"/>
      <c r="E34" s="181"/>
      <c r="F34" s="181"/>
      <c r="G34" s="181"/>
      <c r="H34" s="71">
        <v>33461.34</v>
      </c>
      <c r="I34" s="61"/>
      <c r="J34" s="33"/>
      <c r="K34" s="33"/>
      <c r="L34" s="33"/>
      <c r="P34" s="140"/>
    </row>
    <row r="35" spans="1:12" ht="12" thickBot="1">
      <c r="A35" s="32"/>
      <c r="B35" s="181"/>
      <c r="C35" s="181"/>
      <c r="D35" s="181"/>
      <c r="E35" s="181"/>
      <c r="F35" s="181"/>
      <c r="G35" s="181"/>
      <c r="H35" s="72">
        <f>SUM(H6:H34)</f>
        <v>54879</v>
      </c>
      <c r="I35" s="57"/>
      <c r="J35" s="33"/>
      <c r="K35" s="33"/>
      <c r="L35" s="33"/>
    </row>
    <row r="36" spans="7:9" ht="12.75" thickTop="1">
      <c r="G36" s="182"/>
      <c r="H36" s="73">
        <f>'[1]SUMMARY'!$P$38</f>
        <v>54879.00000830464</v>
      </c>
      <c r="I36" s="62"/>
    </row>
    <row r="37" ht="9">
      <c r="H37" s="66" t="b">
        <f>ROUND(H36,)=ROUND(H35,)</f>
        <v>1</v>
      </c>
    </row>
    <row r="38" ht="9">
      <c r="G38" s="182"/>
    </row>
    <row r="41" spans="8:11" ht="9">
      <c r="H41" s="74"/>
      <c r="I41" s="58"/>
      <c r="J41" s="27"/>
      <c r="K41" s="52"/>
    </row>
    <row r="42" spans="8:11" ht="9">
      <c r="H42" s="74"/>
      <c r="I42" s="58"/>
      <c r="J42" s="27"/>
      <c r="K42" s="52"/>
    </row>
    <row r="43" spans="8:11" ht="9">
      <c r="H43" s="74"/>
      <c r="I43" s="58"/>
      <c r="J43" s="28"/>
      <c r="K43" s="52"/>
    </row>
  </sheetData>
  <sheetProtection/>
  <hyperlinks>
    <hyperlink ref="M6" r:id="rId1" tooltip="Send email to Ailsworth Parish Council" display="mailto:ailsworthcouncil@yahoo.co.uk"/>
    <hyperlink ref="M10" r:id="rId2" tooltip="Send email to Castor Parish Council" display="mailto:clerk@castorparishcouncil.org"/>
    <hyperlink ref="M8" r:id="rId3" display="barnackparishcouncil@outlook.com"/>
    <hyperlink ref="M17" r:id="rId4" display="parishcouncil@marholmvillage.co.uk"/>
    <hyperlink ref="M27" r:id="rId5" display="thorneypc@btinternet.com"/>
    <hyperlink ref="M31" r:id="rId6" display="wendy7wansford@gmail.com"/>
    <hyperlink ref="M16" r:id="rId7" display="helpstonpc@hotmail.co.uk"/>
    <hyperlink ref="M18" r:id="rId8" display="dicktalbot@hotmail.com"/>
    <hyperlink ref="M19" r:id="rId9" display="newboroughpc@btinternet.com"/>
    <hyperlink ref="M20" r:id="rId10" display="npc@mandalea.co.uk"/>
    <hyperlink ref="M21" r:id="rId11" display="ortonpcl@aol.com"/>
    <hyperlink ref="M22" r:id="rId12" display="clerk@ortonwatervilleparishcouncil.org.uk"/>
    <hyperlink ref="M23" r:id="rId13" display="peakirkparishcouncil@hotmail.co.uk"/>
    <hyperlink ref="M24" r:id="rId14" display="southorpeclerk@hotmail.co.uk"/>
    <hyperlink ref="M26" r:id="rId15" display="patricia.stuartmogg@btinternet.com"/>
    <hyperlink ref="M28" r:id="rId16" display="clerk@thornhaughparishcouncil.co.uk"/>
    <hyperlink ref="M29" r:id="rId17" display="uffordparishclerk@live.co.uk"/>
    <hyperlink ref="M32" r:id="rId18" display="deirdre.mccumiskey@tesco.net"/>
    <hyperlink ref="M33" r:id="rId19" display="richard.nixon1@btinternet.com"/>
    <hyperlink ref="M15" r:id="rId20" display="clerk@hamptonpc.org.uk"/>
  </hyperlinks>
  <printOptions/>
  <pageMargins left="0.75" right="0.75" top="1" bottom="1" header="0.5" footer="0.5"/>
  <pageSetup horizontalDpi="600" verticalDpi="600" orientation="landscape" paperSize="9" scale="55" r:id="rId23"/>
  <legacy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Peterborough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Deirdre McCumiskey</cp:lastModifiedBy>
  <cp:lastPrinted>2016-12-20T14:19:35Z</cp:lastPrinted>
  <dcterms:created xsi:type="dcterms:W3CDTF">2000-12-05T16:48:30Z</dcterms:created>
  <dcterms:modified xsi:type="dcterms:W3CDTF">2017-03-13T13:21:58Z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